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8640" windowHeight="9690" tabRatio="673" firstSheet="3" activeTab="7"/>
  </bookViews>
  <sheets>
    <sheet name="мун з" sheetId="3" r:id="rId1"/>
    <sheet name="показ 1 пр к пр" sheetId="12" r:id="rId2"/>
    <sheet name="долгоср показатели" sheetId="13" r:id="rId3"/>
    <sheet name="11 КАИП" sheetId="8" r:id="rId4"/>
    <sheet name="правовое регул" sheetId="2" r:id="rId5"/>
    <sheet name="распред расходов" sheetId="14" r:id="rId6"/>
    <sheet name="ресурс обеспеч" sheetId="15" r:id="rId7"/>
    <sheet name="перечень мероприятий 1 подпр" sheetId="1" r:id="rId8"/>
    <sheet name="перечень мероприятий 2 подп " sheetId="4" r:id="rId9"/>
    <sheet name="перечень мероприятий 3 подпр" sheetId="5" r:id="rId10"/>
    <sheet name="Лист4" sheetId="18" r:id="rId11"/>
  </sheets>
  <definedNames>
    <definedName name="_xlnm.Print_Area" localSheetId="3">'11 КАИП'!$A$1:$P$25</definedName>
  </definedNames>
  <calcPr calcId="124519"/>
</workbook>
</file>

<file path=xl/calcChain.xml><?xml version="1.0" encoding="utf-8"?>
<calcChain xmlns="http://schemas.openxmlformats.org/spreadsheetml/2006/main">
  <c r="L17" i="5"/>
  <c r="H88" i="1"/>
  <c r="I88"/>
  <c r="G88"/>
  <c r="H89"/>
  <c r="I89"/>
  <c r="G87"/>
  <c r="G86"/>
  <c r="G85"/>
  <c r="H90"/>
  <c r="G90"/>
  <c r="G89"/>
  <c r="H87"/>
  <c r="I87"/>
  <c r="H86"/>
  <c r="I86"/>
  <c r="H85"/>
  <c r="I85"/>
  <c r="K14" i="3"/>
  <c r="J14"/>
  <c r="I14"/>
  <c r="H14"/>
  <c r="G14"/>
  <c r="J12"/>
  <c r="K12" s="1"/>
  <c r="H12"/>
  <c r="K11"/>
  <c r="K10" s="1"/>
  <c r="J10"/>
  <c r="I10"/>
  <c r="H10"/>
  <c r="G10"/>
  <c r="K8"/>
  <c r="J8"/>
  <c r="H8"/>
  <c r="H6" s="1"/>
  <c r="K7"/>
  <c r="K6"/>
  <c r="J6"/>
  <c r="I6"/>
  <c r="G6"/>
  <c r="F6"/>
  <c r="E6"/>
  <c r="D6"/>
  <c r="C6"/>
  <c r="B6"/>
  <c r="M56" i="1"/>
  <c r="N56"/>
  <c r="L56"/>
  <c r="G21" i="4"/>
  <c r="H17"/>
  <c r="G17"/>
  <c r="G33" i="1"/>
  <c r="G79" s="1"/>
  <c r="H10" i="14" s="1"/>
  <c r="G78" i="1"/>
  <c r="G63"/>
  <c r="G59"/>
  <c r="G53"/>
  <c r="H56"/>
  <c r="H55"/>
  <c r="H59" s="1"/>
  <c r="I56"/>
  <c r="J56" s="1"/>
  <c r="D31" i="15"/>
  <c r="I18" i="5"/>
  <c r="I19"/>
  <c r="H18"/>
  <c r="J18" s="1"/>
  <c r="H19"/>
  <c r="H17"/>
  <c r="I17" s="1"/>
  <c r="G20"/>
  <c r="G21"/>
  <c r="G11" s="1"/>
  <c r="H15"/>
  <c r="H16"/>
  <c r="I16" s="1"/>
  <c r="H14"/>
  <c r="E31" i="15" s="1"/>
  <c r="E26" s="1"/>
  <c r="D17"/>
  <c r="J71" i="1"/>
  <c r="I70"/>
  <c r="J67"/>
  <c r="I43"/>
  <c r="J43" s="1"/>
  <c r="H41"/>
  <c r="I41" s="1"/>
  <c r="H42"/>
  <c r="I42" s="1"/>
  <c r="J42" s="1"/>
  <c r="H43"/>
  <c r="H40"/>
  <c r="I40"/>
  <c r="I31"/>
  <c r="H31"/>
  <c r="I30"/>
  <c r="J30" s="1"/>
  <c r="H30"/>
  <c r="H29"/>
  <c r="I29" s="1"/>
  <c r="I28"/>
  <c r="F16" i="15" s="1"/>
  <c r="F9" s="1"/>
  <c r="H28" i="1"/>
  <c r="I26"/>
  <c r="H26"/>
  <c r="J26" s="1"/>
  <c r="H27"/>
  <c r="J25"/>
  <c r="I25"/>
  <c r="H25"/>
  <c r="H24"/>
  <c r="E17" i="15" s="1"/>
  <c r="E22"/>
  <c r="D22"/>
  <c r="G22" i="4"/>
  <c r="I15"/>
  <c r="J15" s="1"/>
  <c r="I16"/>
  <c r="J16" s="1"/>
  <c r="I14"/>
  <c r="F22" i="15" s="1"/>
  <c r="E15"/>
  <c r="E8" s="1"/>
  <c r="D15"/>
  <c r="I69" i="1"/>
  <c r="J69" s="1"/>
  <c r="I68"/>
  <c r="J45"/>
  <c r="I45"/>
  <c r="I44"/>
  <c r="I36"/>
  <c r="J36" s="1"/>
  <c r="I37"/>
  <c r="J37" s="1"/>
  <c r="I38"/>
  <c r="J38" s="1"/>
  <c r="I39"/>
  <c r="J39" s="1"/>
  <c r="I35"/>
  <c r="I15"/>
  <c r="J15" s="1"/>
  <c r="I16"/>
  <c r="J16" s="1"/>
  <c r="I17"/>
  <c r="J17" s="1"/>
  <c r="I14"/>
  <c r="F15" i="15" s="1"/>
  <c r="E21"/>
  <c r="F21"/>
  <c r="D21"/>
  <c r="H21" i="4"/>
  <c r="I21"/>
  <c r="J20"/>
  <c r="J32" i="1"/>
  <c r="G32" i="15"/>
  <c r="G30"/>
  <c r="G29"/>
  <c r="G28"/>
  <c r="G27"/>
  <c r="G25"/>
  <c r="G24"/>
  <c r="G23"/>
  <c r="G20"/>
  <c r="G18"/>
  <c r="E16"/>
  <c r="E9" s="1"/>
  <c r="D16"/>
  <c r="F14"/>
  <c r="E14"/>
  <c r="E7" s="1"/>
  <c r="D14"/>
  <c r="G13"/>
  <c r="F11"/>
  <c r="E11"/>
  <c r="D11"/>
  <c r="G6"/>
  <c r="K15" i="14"/>
  <c r="J15"/>
  <c r="I15"/>
  <c r="H15"/>
  <c r="K12"/>
  <c r="J12"/>
  <c r="I12"/>
  <c r="H12"/>
  <c r="K9"/>
  <c r="K6" s="1"/>
  <c r="J9"/>
  <c r="J6" s="1"/>
  <c r="I9"/>
  <c r="I6" s="1"/>
  <c r="H9"/>
  <c r="H6" s="1"/>
  <c r="I8" i="13"/>
  <c r="J8" s="1"/>
  <c r="K8" s="1"/>
  <c r="L8" s="1"/>
  <c r="M8" s="1"/>
  <c r="N8" s="1"/>
  <c r="O8" s="1"/>
  <c r="E6"/>
  <c r="D6"/>
  <c r="G7" i="12"/>
  <c r="F7"/>
  <c r="I90" i="1" l="1"/>
  <c r="J59"/>
  <c r="J15" i="5"/>
  <c r="J14" i="1"/>
  <c r="I27"/>
  <c r="J27" s="1"/>
  <c r="I14" i="5"/>
  <c r="F31" i="15" s="1"/>
  <c r="F26" s="1"/>
  <c r="I15" i="5"/>
  <c r="I55" i="1"/>
  <c r="I59" s="1"/>
  <c r="I17" i="4"/>
  <c r="I11" s="1"/>
  <c r="J16" i="5"/>
  <c r="I24" i="1"/>
  <c r="H20" i="5"/>
  <c r="H21" s="1"/>
  <c r="H11" s="1"/>
  <c r="J19"/>
  <c r="G11" i="1"/>
  <c r="J41"/>
  <c r="G22" i="15"/>
  <c r="D19"/>
  <c r="G21"/>
  <c r="G11"/>
  <c r="G16"/>
  <c r="D26"/>
  <c r="G26" s="1"/>
  <c r="F19"/>
  <c r="F8"/>
  <c r="E19"/>
  <c r="G14"/>
  <c r="G15"/>
  <c r="D7"/>
  <c r="F7"/>
  <c r="D8"/>
  <c r="G8" s="1"/>
  <c r="D9"/>
  <c r="G9" s="1"/>
  <c r="H9" i="5"/>
  <c r="G9"/>
  <c r="H11" i="4"/>
  <c r="J28" i="1"/>
  <c r="H78"/>
  <c r="I78"/>
  <c r="J76"/>
  <c r="J62"/>
  <c r="J61"/>
  <c r="H63"/>
  <c r="I63"/>
  <c r="H53"/>
  <c r="I53"/>
  <c r="J77"/>
  <c r="J17" i="5"/>
  <c r="J74" i="1"/>
  <c r="J75"/>
  <c r="J55"/>
  <c r="J22"/>
  <c r="J23"/>
  <c r="J29"/>
  <c r="J31"/>
  <c r="J20"/>
  <c r="J21"/>
  <c r="J19" i="4"/>
  <c r="J21" s="1"/>
  <c r="J14"/>
  <c r="J17" s="1"/>
  <c r="J66" i="1"/>
  <c r="J68"/>
  <c r="J70"/>
  <c r="J72"/>
  <c r="J73"/>
  <c r="J49"/>
  <c r="J47"/>
  <c r="J40"/>
  <c r="J44"/>
  <c r="J46"/>
  <c r="J48"/>
  <c r="J51"/>
  <c r="J52"/>
  <c r="J35"/>
  <c r="J18"/>
  <c r="J19"/>
  <c r="G31" i="15" l="1"/>
  <c r="F17"/>
  <c r="I20" i="5"/>
  <c r="I21" s="1"/>
  <c r="I11" s="1"/>
  <c r="I9" s="1"/>
  <c r="J14"/>
  <c r="J20" s="1"/>
  <c r="J21" s="1"/>
  <c r="J11" s="1"/>
  <c r="J13" i="14"/>
  <c r="I9" i="4"/>
  <c r="J11" i="14" s="1"/>
  <c r="I13"/>
  <c r="H9" i="4"/>
  <c r="G19" i="15"/>
  <c r="I33" i="1"/>
  <c r="I79" s="1"/>
  <c r="H14" i="14"/>
  <c r="H16"/>
  <c r="J14"/>
  <c r="J24" i="1"/>
  <c r="G9"/>
  <c r="H8" i="14" s="1"/>
  <c r="G11" i="4"/>
  <c r="I14" i="14"/>
  <c r="I16"/>
  <c r="H33" i="1"/>
  <c r="H79" s="1"/>
  <c r="I22" i="4"/>
  <c r="H22"/>
  <c r="G7" i="15"/>
  <c r="I11" i="14"/>
  <c r="J78" i="1"/>
  <c r="J63"/>
  <c r="J53"/>
  <c r="K16" i="14" l="1"/>
  <c r="J9" i="5"/>
  <c r="K14" i="14" s="1"/>
  <c r="I10"/>
  <c r="I7" s="1"/>
  <c r="H11" i="1"/>
  <c r="H9" s="1"/>
  <c r="I8" i="14" s="1"/>
  <c r="J16"/>
  <c r="J10"/>
  <c r="I11" i="1"/>
  <c r="I5" i="14"/>
  <c r="H13"/>
  <c r="G9" i="4"/>
  <c r="H11" i="14" s="1"/>
  <c r="H5" s="1"/>
  <c r="J7"/>
  <c r="I9" i="1"/>
  <c r="J8" i="14" s="1"/>
  <c r="J5" s="1"/>
  <c r="E12" i="15"/>
  <c r="E5" s="1"/>
  <c r="E10"/>
  <c r="D12"/>
  <c r="G17"/>
  <c r="D10"/>
  <c r="J33" i="1"/>
  <c r="J11" i="4"/>
  <c r="J22"/>
  <c r="F10" i="15"/>
  <c r="F12"/>
  <c r="F5" s="1"/>
  <c r="J79" i="1" l="1"/>
  <c r="H7" i="14"/>
  <c r="K13"/>
  <c r="J9" i="4"/>
  <c r="K11" i="14" s="1"/>
  <c r="D5" i="15"/>
  <c r="G5" s="1"/>
  <c r="G12"/>
  <c r="G10"/>
  <c r="K10" i="14" l="1"/>
  <c r="K7" s="1"/>
  <c r="J11" i="1"/>
  <c r="J9" s="1"/>
  <c r="K8" i="14" s="1"/>
  <c r="K5" s="1"/>
</calcChain>
</file>

<file path=xl/sharedStrings.xml><?xml version="1.0" encoding="utf-8"?>
<sst xmlns="http://schemas.openxmlformats.org/spreadsheetml/2006/main" count="756" uniqueCount="355">
  <si>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</si>
  <si>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</si>
  <si>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</si>
  <si>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</si>
  <si>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</si>
  <si>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</si>
  <si>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</si>
  <si>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</si>
  <si>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</si>
  <si>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</si>
  <si>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очередной финансовый год</t>
  </si>
  <si>
    <t>первый год планового периода</t>
  </si>
  <si>
    <t>второй год планового периода</t>
  </si>
  <si>
    <t>Итого на период</t>
  </si>
  <si>
    <t>Перечень мероприятий подпрограммы с указанием объема средств на их реализацию и ожидаемых результатов</t>
  </si>
  <si>
    <t>Всего расходное обязательство по программе</t>
  </si>
  <si>
    <t>в том числе по ГРБС:</t>
  </si>
  <si>
    <t>Отдел образования администрации Краснотуранского района</t>
  </si>
  <si>
    <t>078</t>
  </si>
  <si>
    <t>Х</t>
  </si>
  <si>
    <t>Цель подпрограммы: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детей, отдыха и оздоровления детей в летний период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</si>
  <si>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</si>
  <si>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№ 1. Обеспечить доступность дошкольного образования, соответствующего единому стандарту качества дошкольного образования</t>
  </si>
  <si>
    <t>Мероприятие 2.1. Обеспечение гос.гарантий прав граждан на получение общедоступного и бесплатного образования</t>
  </si>
  <si>
    <t xml:space="preserve">Мероприятие 2.2. Обеспечение  стабильного  функционирования    
общеобразовательных учреждений          
</t>
  </si>
  <si>
    <t xml:space="preserve">Мероприятие 3.1. Обеспечение развития и стабильного   функционирования    учреждений   дополнительного   образования детей   </t>
  </si>
  <si>
    <t>Итого по задаче 1.</t>
  </si>
  <si>
    <t>Итого по задаче 2.</t>
  </si>
  <si>
    <t>Итого по задаче 3.</t>
  </si>
  <si>
    <t>Задача № 4. Содействовать выявлению и поддержке одаренных детей</t>
  </si>
  <si>
    <t>Мероприятие 4.1. Одаренные дети</t>
  </si>
  <si>
    <t>Мероприятие 4.2. Патриотическое воспитание учащихся в Краснотуранском районе</t>
  </si>
  <si>
    <t>Итого по задаче 4.</t>
  </si>
  <si>
    <t>Задача № 5. Обеспечить безопасный, качественный отдых и оздоровление детей</t>
  </si>
  <si>
    <t>Мероприятие 2.4. Ежемесячное денежное вознаграждение за классное руководство за счет краевого бюджета</t>
  </si>
  <si>
    <t>Мероприятие 2.5.Ежемесячное денежное вознаграждение за классное руководство за счет средств федерального бюджета</t>
  </si>
  <si>
    <t>Мероприятие 2.3. Реализация полномочий по обеспечению питанием детей, обучающихся в муниципальных образовательных учреждениях, реализующих основные общеобразовательные программы, без взимания платы</t>
  </si>
  <si>
    <t xml:space="preserve">Мероприятие 1.2. Выплата компенсации части родительской платы за содержание ребенка в  муниципальных учреждениях, реализующих основную общеобразовательную программу дошкольного образования </t>
  </si>
  <si>
    <t xml:space="preserve">Мероприятие 1.3. Доставка компенсации части родительской платы за содержание ребенка в  муниципальных учреждениях, реализующих основную общеобразовательную программу дошкольного образования </t>
  </si>
  <si>
    <t xml:space="preserve">Мероприятие 1.6. Обеспечение  стабильного  функционирования    
дошкольных  образовательных  учреждений          
</t>
  </si>
  <si>
    <t>Мероприятие 5.7.Организация отдыха, оздоровления и занятости детей в муниципальных  оздоровительных лагерях</t>
  </si>
  <si>
    <t>Итого по задаче 5.</t>
  </si>
  <si>
    <t>Всего по подпрограмме</t>
  </si>
  <si>
    <r>
      <t xml:space="preserve">Цель подпрограммы: развитие семейных форм воспитания детей-сирот и детей, оставшихся без попечения родителей, оказание </t>
    </r>
    <r>
      <rPr>
        <sz val="12"/>
        <color rgb="FFFF0000"/>
        <rFont val="Times New Roman"/>
        <family val="1"/>
        <charset val="204"/>
      </rPr>
      <t>государственной</t>
    </r>
    <r>
      <rPr>
        <sz val="12"/>
        <color theme="1"/>
        <rFont val="Times New Roman"/>
        <family val="1"/>
        <charset val="204"/>
      </rPr>
      <t xml:space="preserve"> поддержки детям-сиротам и детям, оставшимся без попечения родителей, а также лицам из их числа</t>
    </r>
  </si>
  <si>
    <t>Задача № 1. Обеспечить реализацию мероприятий, направленных на развитие в Краснотуранском районе семейных форм воспитания детей-сирот и детей, оставшихся без попечения родителей</t>
  </si>
  <si>
    <t>Мероприятие 1.1. Организация и осуществление деятельности по опеке и попечительству</t>
  </si>
  <si>
    <t>Обеспечена деятельность 2 специалистов по опеке в Краснотуранском районе</t>
  </si>
  <si>
    <t>Задача № 2. Обеспечить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</si>
  <si>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Мероприятие 2.1. Обеспечение  жилыми помещениями   детей-сирот и детей, оставшихся без попечения родителей, детей под опекой, не имеющих жилого помещения за счет краевого бюджета</t>
  </si>
  <si>
    <t>Подпрограмма 2 "Поддержка детей сирот. Расширение практики применения семейных форм воспитания"</t>
  </si>
  <si>
    <t>Мероприятие 1.1. Руководство и управление в сфере установленных функций органов государственной власти. Центральный аппарат.</t>
  </si>
  <si>
    <t>Мероприятие 1.2. Руководство и управление в сфере установленных функций органов государственной власти. Учебно-методический кабинет, централизованная бухгалтерия, хозяйственная группа.</t>
  </si>
  <si>
    <t>Задача № 3. Обеспечить  развитие муниципальной системы дополнительного образования</t>
  </si>
  <si>
    <t>0701</t>
  </si>
  <si>
    <t>Дети  в количестве 674 чел. получат услуги дошкольного образования</t>
  </si>
  <si>
    <t xml:space="preserve">Мероприятие 1.1. Предоставление средств на финансовое обеспечение программ дошкольного образования в муниципальных образовательных учреждениях </t>
  </si>
  <si>
    <t>Ежегодно 101 человек  получат ежемесячные выплаты</t>
  </si>
  <si>
    <t xml:space="preserve">Мероприятие 1.5. Софинансирование расходов на выплаты воспитателям,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
 </t>
  </si>
  <si>
    <t xml:space="preserve">Мероприятие 1.4. Финансирование (возмещение) расходов на выплаты воспитателям,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из краевого бюджета
 </t>
  </si>
  <si>
    <t>674 ребенка получат услуги дошкольного образования</t>
  </si>
  <si>
    <t>Ежегодно 1708 человек  получат услуги общего образования</t>
  </si>
  <si>
    <t>0702</t>
  </si>
  <si>
    <t>1425 детей из малообеспеченных семей получают бесплатное школьное питание</t>
  </si>
  <si>
    <t>1003</t>
  </si>
  <si>
    <t xml:space="preserve">152 человека ежегодно будут получать ежемесячное вознаграждение за счет средств краевого бюджета </t>
  </si>
  <si>
    <t>152 человека ежегодно будут получать ежемесячное вознаграждение за счет средств  федерального бюджета</t>
  </si>
  <si>
    <t>Организован отдых и оздоровление в летний период в  лагерях с дневным пребыванием детей  для 450 человек ежегодно</t>
  </si>
  <si>
    <t>0707</t>
  </si>
  <si>
    <t>521</t>
  </si>
  <si>
    <t>4 человека муниципального оздоровительного лагеря ролучат длплаты ежегодно, произведена оплата услуг по санитарно-эпидемиологической оценке обстановки лагеря, на договорной основе</t>
  </si>
  <si>
    <r>
      <rPr>
        <sz val="12"/>
        <rFont val="Times New Roman"/>
        <family val="1"/>
        <charset val="204"/>
      </rPr>
      <t xml:space="preserve">Компенсацию части родительской платы получат 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674 человек </t>
    </r>
  </si>
  <si>
    <t>0709</t>
  </si>
  <si>
    <t>1004</t>
  </si>
  <si>
    <t>Созданы условия для развития  отдыха, оздоровления, занятости разных категорий детейи подростков в лагерях с дневным пребыванием</t>
  </si>
  <si>
    <t>Созданы условия для социализациии развития детей в каникулярное время</t>
  </si>
  <si>
    <t>Создание положительной динамики роста патриотизма в районе</t>
  </si>
  <si>
    <t xml:space="preserve">0709 </t>
  </si>
  <si>
    <t>Выявление   и поддержка одаренных  детей</t>
  </si>
  <si>
    <t>Увеличение доли педагогов, молодых педагогов, учавствующие в муниципальных конкурсах</t>
  </si>
  <si>
    <t>100% обеспечение воспитанников дошкольного образования полноценным питанием</t>
  </si>
  <si>
    <t>Соответствие требованиям Роспотребнадзора</t>
  </si>
  <si>
    <t>питание детей за счет родительской платы</t>
  </si>
  <si>
    <t>120 детей получат путевки в оздоровительный лагерь</t>
  </si>
  <si>
    <t>приобретение путевок в оздоровительный лагерь</t>
  </si>
  <si>
    <t>Сохранение здоровья и обеспечение безопасности учащихся</t>
  </si>
  <si>
    <t>696 детей  получат услуги дополнительного образования</t>
  </si>
  <si>
    <t>Мероприятие 5.8.Софинансирование -организация отдыха, оздоровления и занятости детей в муниципальных  оздоровительных лагерях</t>
  </si>
  <si>
    <t>Мероприятие 5.9. Приобретение путевок. Оказание услуг на платной основе</t>
  </si>
  <si>
    <t xml:space="preserve">Приложение 2 </t>
  </si>
  <si>
    <t xml:space="preserve">Обеспечена деятельность  специалистов  аппарата отдела образования, обеспечивающего   деятельность образовательных учреждений          </t>
  </si>
  <si>
    <t xml:space="preserve">Обеспечена деятельность  специалистов  отдела образования, обеспечивающего   деятельность образовательных учреждений          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</si>
  <si>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</si>
  <si>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№ п/п</t>
  </si>
  <si>
    <t xml:space="preserve">Цели, задачи, показатели результатов </t>
  </si>
  <si>
    <t>Единица измерения</t>
  </si>
  <si>
    <t>Вес показателя результативности</t>
  </si>
  <si>
    <t>Источник информации</t>
  </si>
  <si>
    <t>2012 год</t>
  </si>
  <si>
    <t>2013 год</t>
  </si>
  <si>
    <t>2014 год</t>
  </si>
  <si>
    <t>2015 год</t>
  </si>
  <si>
    <t>2016 год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</si>
  <si>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</si>
  <si>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%</t>
  </si>
  <si>
    <t>Гос. стат. отчетность</t>
  </si>
  <si>
    <t>2</t>
  </si>
  <si>
    <t>Ведомственная отчетность</t>
  </si>
  <si>
    <t>3</t>
  </si>
  <si>
    <t>4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</si>
  <si>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</si>
  <si>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</si>
  <si>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>-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</si>
  <si>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</si>
  <si>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>Доля оздоровленных детей школьного возраста</t>
  </si>
  <si>
    <t>чел.</t>
  </si>
  <si>
    <t>балл</t>
  </si>
  <si>
    <t>Значение целевых показателей на долгосрочный период</t>
  </si>
  <si>
    <t>Цели, целевые показатели</t>
  </si>
  <si>
    <t>плановый период</t>
  </si>
  <si>
    <t>долгосрочный период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</si>
  <si>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</si>
  <si>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</si>
  <si>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</si>
  <si>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</si>
  <si>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</si>
  <si>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</si>
  <si>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</si>
  <si>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Финансирование объектов капитального строительства, включенных в муниципальную программу</t>
  </si>
  <si>
    <t>за январь   -    20__ __ г. (нарастающим итогом)</t>
  </si>
  <si>
    <t>по:_________________________________________________________________</t>
  </si>
  <si>
    <t>тыс. рублей</t>
  </si>
  <si>
    <t>№  п/п</t>
  </si>
  <si>
    <t>Наименование объекта</t>
  </si>
  <si>
    <t>Ед.
измерения</t>
  </si>
  <si>
    <t>Мощ ность</t>
  </si>
  <si>
    <t>Сметная стоимость  по утвержденной ПСД  ( в ценах        ___г.)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</si>
  <si>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</si>
  <si>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</si>
  <si>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</si>
  <si>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</si>
  <si>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</si>
  <si>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</si>
  <si>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</si>
  <si>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</si>
  <si>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</si>
  <si>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федеральный бюджет</t>
  </si>
  <si>
    <t>ввод в действие (квартал)</t>
  </si>
  <si>
    <t>всего, в том числе</t>
  </si>
  <si>
    <t xml:space="preserve">Итого </t>
  </si>
  <si>
    <t>Приложение № 3</t>
  </si>
  <si>
    <t>Наименование программы, подпрограммы</t>
  </si>
  <si>
    <t>Наименование ГРБС</t>
  </si>
  <si>
    <t>Расходы (тыс. руб.), годы</t>
  </si>
  <si>
    <t>Рз Пр</t>
  </si>
  <si>
    <t>Подпрограмма 1</t>
  </si>
  <si>
    <t>Подпрограмма 2</t>
  </si>
  <si>
    <t>«Развитие дошкольного, общего и дополнительного образования детей»</t>
  </si>
  <si>
    <t>Подпрограмма 3</t>
  </si>
  <si>
    <t>Статус (муниципальная программа, подпрограмма)</t>
  </si>
  <si>
    <t xml:space="preserve"> Распределение планируемых расходов по отдельным мероприятиям программ, подпрограммам муниципальной программы</t>
  </si>
  <si>
    <t xml:space="preserve">Муниципальная программа </t>
  </si>
  <si>
    <t xml:space="preserve"> "Развитие дошкольного, общего и дополнительного образования"</t>
  </si>
  <si>
    <t xml:space="preserve">Подпрограмма 2 </t>
  </si>
  <si>
    <t xml:space="preserve">Подпрограмма 3 </t>
  </si>
  <si>
    <t>Статус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</si>
  <si>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</si>
  <si>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</si>
  <si>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>Оценка расходов 
(тыс. руб.), годы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</si>
  <si>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</si>
  <si>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</si>
  <si>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</si>
  <si>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</si>
  <si>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</si>
  <si>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>бюджеты муниципальных образований</t>
  </si>
  <si>
    <t>юридические лица</t>
  </si>
  <si>
    <t>Ресурсное обеспечение и прогнозная оценка расходов на реализацию целей муниципальной программы  Краснотуранского района Красноярского края 
с учетом источников финансирования, в том числе по уровням бюджетной системы</t>
  </si>
  <si>
    <t>к муниципальной программе</t>
  </si>
  <si>
    <t>«Развитие образования Краснотуранского района на 2014-2016 годы»</t>
  </si>
  <si>
    <t>Приложение № 1</t>
  </si>
  <si>
    <t>Наименование нормативного правового акта  Краснотуранского района</t>
  </si>
  <si>
    <t>Предмет регулирования, основное содержание</t>
  </si>
  <si>
    <t>Срок принятия (год, квартал)</t>
  </si>
  <si>
    <t>Основные меры правового регулирования в  сфере образования, направленные на достижение цели и (или) конечных результатов программы</t>
  </si>
  <si>
    <t>Об утверждении ДРЦП "Патриотическое воспитание учащихся в Краснотуранском районке" на 2013-2015 гг. от 03.12.12 № 830-п</t>
  </si>
  <si>
    <t>2013-2015</t>
  </si>
  <si>
    <t>Целью программы является развитие и совершенствование системы патриотического воспитания граждан РФ в Краснотуранском районе, обеспечивающей формирование у учащихся патриотического сознания</t>
  </si>
  <si>
    <t>Об утверждении ДРЦП "Организация питания в муниципальных дошкольных образовательных учреждениях" на 2013-2015 гг. от 03.12.12 № 831-п</t>
  </si>
  <si>
    <t>Предоставление воспитанникам МДОУ полноценного здорового питания.</t>
  </si>
  <si>
    <t>Об утверждении ДРЦП "Развитие сети дошкольных образовательных учреждений в муниципальном образовании Краснотуранский район на 2012-2014 годы"</t>
  </si>
  <si>
    <t>Разработка локально-сметного расчета и ремонт МДОУ</t>
  </si>
  <si>
    <t>2012-2014</t>
  </si>
  <si>
    <t>Об утверждении ДРЦП "Обеспечение жизнедеятельности образовательных учреждений Краснотуранского района" на 2013-2015 годы от 21.01.2013 № 24-п</t>
  </si>
  <si>
    <t>Обеспечение безопасных условий жизнедеятельности образовательных учреждений Краснотуранского района</t>
  </si>
  <si>
    <t>Об утверждении ДРЦП "Поддержка педагогических кадров Краснотуранского района" на 2012-2014 годы" от 14.10.2011 № 657-п</t>
  </si>
  <si>
    <t>Обеспечение поддержки педагогических работников в условиях реализации национальной образовательной инициативы "Наша новая школа"</t>
  </si>
  <si>
    <t>Об утверждении ДРЦП "Программа энергосбережения и повышения энергетической эффективности Краснотуранского района" на 2013-2015 годы от 03.12.2012 № 832-п</t>
  </si>
  <si>
    <t>Повышение эффективности использования энергоресурсов, уменьшение объема потребления топливно-энергетических ресурсов на территории Краснотуранского района</t>
  </si>
  <si>
    <t xml:space="preserve">"О порядке расходования средств  на обеспечение
государственных гарантий прав граждан на получение
общедоступного и бесплатного начального общего, основного общего, среднего (полного) общего образования в общеобразовательных учреждениях Краснотуранского района" от 12.07.2013 № 405-п
</t>
  </si>
  <si>
    <t xml:space="preserve">определен порядок расходования средств 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Краснотуранского района </t>
  </si>
  <si>
    <t>«О порядке, условиях и размере выплат воспитателям, младшим воспитателям и помощникам воспитателей в муниципальных образовательных учреждениях Краснотуранского района, реализующих основную общеобразовательную программу дошкольного образования детей» от 03.02.2011 № 76-п</t>
  </si>
  <si>
    <t>Определен порядок выплат воспитателям, младшим воспитателям и помощникам воспитателей в муниципальных образовательных учреждениях Краснотуранского района, реализующих основную общеобразовательную программу дошкольного образования детей».</t>
  </si>
  <si>
    <t>"О порядке, условиях, и размере выплат врачам (включая санитарных врачей), медицинским сестрам диетическим, шеф-поварам, старшим воспитателям, оплате услуг по санитарно-эпидемиологической оценке обстановки, оказанных на договорной основе,  в детском оздоровительно-образовательном  лагере «Олимп» Краснотуранского района" от 12.07.2013 № 404-п</t>
  </si>
  <si>
    <t>Утвержден порядок выплат отдельным категориям работников лагеря,  оплата услуг по санитарно-эпидемиологической оценке обстановки, оказанных на договорной основе,  в детском оздоровительно-образовательном  лагере «Олимп» Краснотуранского района</t>
  </si>
  <si>
    <t>2013-2016</t>
  </si>
  <si>
    <t>"О порядке расходования средств по организации и осуществлению деятельности по опеке и попечительству в отношении несовершеннолетних" от 14.03.2012 № 140-п</t>
  </si>
  <si>
    <t xml:space="preserve">определен порядок  расходования средств по организации и осуществлению деятельности по опеке и попечительству </t>
  </si>
  <si>
    <t>"О выплате вознаграждения за выполнение функций классного руководителя педагогическим работникам муниципальных образовательных учреждений Краснотуранского района" от 14.03.2012 № 139-п</t>
  </si>
  <si>
    <t>определен порядок расходования средств классным руководителям МОУ Краснотуранского района</t>
  </si>
  <si>
    <t>"О порядке расходования средств на организацию отдыха, оздоровления и занятости детей в муниципальном оздоровительном лагере Краснотуранского района" от 03.04.2013 № 186-п</t>
  </si>
  <si>
    <t>определен порядок расходования средств на организацию отдыха, оздоровления и занятости детей</t>
  </si>
  <si>
    <t>"О порядке расходования средств на питание детей, обучающихся в муниципальных общеобразовательных учреждениях Краснотуранского района. Без взимания платы" от 04.07.2012 № 439-п</t>
  </si>
  <si>
    <t>определен порядок расходования средств из краевого бюджета для питания школьников из малообеспеченных семей</t>
  </si>
  <si>
    <t>"О порядке расходования средств по выплате компенсации части родительской платы за содержание ребенка в образовательных учреждениях Краснотуранского района, реализующих основную общеобразовательную программу дошкольного образования" от 02.09.2013 № 518-п</t>
  </si>
  <si>
    <t>определен порядок расходования средств по выплате компенсации части родительской платы за содержание ребенка</t>
  </si>
  <si>
    <t>"О порядке расходования средств на оплату стоимости набора продуктов питания или готовых блюд и их транспортировку в лагерях с дневным пребыванием детей Краснотуранского района" от 09.04.2012 № 214-п</t>
  </si>
  <si>
    <t>определен порядок расходования средств на оплату стоимости набора продуктов питания или готовых блюд и их транспортировку в лагерях с дневным пребыванием детей Краснотуранского района</t>
  </si>
  <si>
    <t>Цель: Обеспечение высокого качества образования, соответствующего потребностям жителей Краснотуранского района, государственная поддержка детей-сирот, детей, оставшихся без попечения родителей, отдых и оздоровление детей в летний период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</si>
  <si>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Краснотуранского района (с учетом групп кратковременного пребывания)</t>
  </si>
  <si>
    <t xml:space="preserve">Отношение среднего балла ЕГЭ (в расчете на 1 предмет) в школах Краснотуранского района с лучшими результатами ЕГЭ к среднему баллу ЕГЭ (в расчете на 1 предмет) в  школах Краснотуранского района с худшими результатами ЕГЭ
</t>
  </si>
  <si>
    <t>Подпрограмма 1 «Развитие дошкольного, общего и дополнительного образования детей»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</si>
  <si>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детей,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</si>
  <si>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</si>
  <si>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</t>
  </si>
  <si>
    <t>Доля детей в возрасте от 1 до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1 до 6 лет</t>
  </si>
  <si>
    <t>Статистическая отчетность</t>
  </si>
  <si>
    <t>1.2</t>
  </si>
  <si>
    <t>Доля детей в возрасте от 5 до 7 лет, получающих дошкольные образовательные услуги</t>
  </si>
  <si>
    <t>1.3</t>
  </si>
  <si>
    <t>Доля детей в возрасте от 1 до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</si>
  <si>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1.4</t>
  </si>
  <si>
    <t>2.1</t>
  </si>
  <si>
    <t>Доля дневных общеобразовательных учреждений, реализующих программы общего образования, здания которых находятся в аварийном состоянии или требуют капитального ремонта, в общем количестве дневных общеобразовательных учреждений муниципальной формы собственности</t>
  </si>
  <si>
    <t>2.2</t>
  </si>
  <si>
    <t>Доля выпускников дневных общеобразовательных учреждений муниципальной формы собственности, сдавших единый государственный экзамен по русскому языку и математике, в общей численности выпускников общеобразовательных учреждений муниципальной формы собственности, сдававших единый государственном экзамене по данным предметам</t>
  </si>
  <si>
    <t>2.3</t>
  </si>
  <si>
    <t>Доля выпускников дневных общеобразовательных учреждений муниципальной формы собственности, не получивших аттестат о среднем (полном) образовании, в общей численности выпускников дневных общеобразовательных учреждений муниципальной формы собственности</t>
  </si>
  <si>
    <t>2.4</t>
  </si>
  <si>
    <t>Доля обучающихся в дневных общеобразовательных учреждениях муниципальной формы собственности, занимающихся во вторую (третью) смену, в общей численности обучающихся в дневных общеобразовательных учреждениях муниципальной формы собственности</t>
  </si>
  <si>
    <t>2.5</t>
  </si>
  <si>
    <t>среднегодовая численность учащихся в дневных общеобразовательных учреждениях муниципальной формы собственности в сельской местности</t>
  </si>
  <si>
    <t>2.6</t>
  </si>
  <si>
    <t>Среднегодовая наполняемость классов, классов-комплектов в дневных общеобразовательных учреждениях муниципальной формы собственности</t>
  </si>
  <si>
    <t>3.1</t>
  </si>
  <si>
    <t>Численность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находящихся в ведении органа управления образования</t>
  </si>
  <si>
    <t>3.3</t>
  </si>
  <si>
    <t>Охват детей дополнительным образованием</t>
  </si>
  <si>
    <t>4.1</t>
  </si>
  <si>
    <t xml:space="preserve">Задача № 5. Обеспечить безопасный, качественный отдых и оздоровление детей в летний период </t>
  </si>
  <si>
    <t>5.1</t>
  </si>
  <si>
    <t>Подпрограмма  2 «Поддержка детей сирот, расширение практики применения семейных форм воспитания»</t>
  </si>
  <si>
    <t xml:space="preserve"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
</t>
  </si>
  <si>
    <t>Численность детей-сирот и детей, оставшихся без попечения родителей</t>
  </si>
  <si>
    <t>численность детей-сирот и детей, оставшихся без попечения родителей, находящихся под безвозмездной опекой (попечительством)</t>
  </si>
  <si>
    <t>численность детей-сирот и детей, оставшихся без попечения родителей, усыновленных</t>
  </si>
  <si>
    <t>численность детей-сирот и детей, оставшихся без попечения родителей, находящихся в приемных семьях</t>
  </si>
  <si>
    <t>численность детей-сирот и детей, оставшихся без попечения родителей, находящихся под надзором в учреждениях для детей-сирот</t>
  </si>
  <si>
    <t xml:space="preserve">Подпрограмма 3 «Обеспечение реализации муниципальной программы и прочие мероприятия в области образования» </t>
  </si>
  <si>
    <t xml:space="preserve">Цель: создать условия для эффективного управления отраслью
</t>
  </si>
  <si>
    <t>3.2</t>
  </si>
  <si>
    <t xml:space="preserve">Соблюдение сроков предоставления годовой бюджетной отчетности </t>
  </si>
  <si>
    <t>3.4</t>
  </si>
  <si>
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</t>
  </si>
  <si>
    <t>3.5</t>
  </si>
  <si>
    <t>Финансовое управление администрации Краснотуранского района</t>
  </si>
  <si>
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
</t>
  </si>
  <si>
    <r>
      <t xml:space="preserve">Своевременность  утверждения муниципальных заданий  подведомственным Главному распорядителю учреждениям на текущий финансовый год и плановый период </t>
    </r>
    <r>
      <rPr>
        <i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</si>
  <si>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1"/>
        <rFont val="Times New Roman"/>
        <family val="1"/>
        <charset val="204"/>
      </rPr>
      <t xml:space="preserve">
</t>
    </r>
  </si>
  <si>
    <t xml:space="preserve">
к паспорту муниципальной программы 
«Развитие образования Краснотуранского района на 2014-2016 годы»</t>
  </si>
  <si>
    <t>"Обеспечение реализации муниципальной программы и прочие мероприятия в области образования"</t>
  </si>
  <si>
    <r>
      <t xml:space="preserve">Цель подпрограммы: создать условия для эффективного управления </t>
    </r>
    <r>
      <rPr>
        <sz val="12"/>
        <rFont val="Times New Roman"/>
        <family val="1"/>
        <charset val="204"/>
      </rPr>
      <t>отраслью</t>
    </r>
  </si>
  <si>
    <t>Задача № 1. Организация деятельности отдела образования, обеспечивающего деятельность образовательных учреждений, направленной на эффективное управление отраслью</t>
  </si>
  <si>
    <t>2 ребенка-инвалида обеспечены питанием</t>
  </si>
  <si>
    <t>Мероприятие 2.1. Обеспечение  жилыми помещениями   детей-сирот и детей, оставшихся без попечения родителей, детей под опекой, не имеющих жилого помещения за счет федерального бюджета бюджета</t>
  </si>
  <si>
    <t xml:space="preserve">Приобретены жилых помещений для  детей-сирот и детей, оставшихся без попечения родителей </t>
  </si>
  <si>
    <t>Подпрограмма 3 "Обеспечение реализации муниципальной программы и прочие мероприятия в области образования"</t>
  </si>
  <si>
    <t>«Обеспечение реализации муниципальной программы и прочие мероприятия в области образования»</t>
  </si>
  <si>
    <t>Мероприятие 2.6. Обеспечение безопасности жизнедеятельности</t>
  </si>
  <si>
    <t>Мероприятие 2.7. Поддержка педагогических кадров Краснотуранского района</t>
  </si>
  <si>
    <t>0117588</t>
  </si>
  <si>
    <t>0117556</t>
  </si>
  <si>
    <t>0117558</t>
  </si>
  <si>
    <t>0117554</t>
  </si>
  <si>
    <t>0117564</t>
  </si>
  <si>
    <t>0117566</t>
  </si>
  <si>
    <t>0117567</t>
  </si>
  <si>
    <t>0115067</t>
  </si>
  <si>
    <t>0117582</t>
  </si>
  <si>
    <t>0117584</t>
  </si>
  <si>
    <t>0117585</t>
  </si>
  <si>
    <t>0127552</t>
  </si>
  <si>
    <t>0127587</t>
  </si>
  <si>
    <t>0125082</t>
  </si>
  <si>
    <t>Подпрограмма 1 "Развитие дошкольного, общего и дополнительного образования детей"</t>
  </si>
  <si>
    <t>611</t>
  </si>
  <si>
    <t>111</t>
  </si>
  <si>
    <t>112</t>
  </si>
  <si>
    <t>244</t>
  </si>
  <si>
    <t>321</t>
  </si>
  <si>
    <t>612</t>
  </si>
  <si>
    <t>622</t>
  </si>
  <si>
    <t>121</t>
  </si>
  <si>
    <t>122</t>
  </si>
  <si>
    <t>Мероприятие 5.1. Каникулы 21 век</t>
  </si>
  <si>
    <t>Мероприятие 5.2.Организация двухразового питания в лагерях с дневным пребыванием детей</t>
  </si>
  <si>
    <t>Мероприятие 5.3.Софинансирование по организации двухразового питания в лагерях с дневным пребыванием детей</t>
  </si>
  <si>
    <t>Мероприятие 5.4. Проведение оздоровительной компании детей</t>
  </si>
  <si>
    <t>Мероприятие 5.5.Выплаты врачам (включая санитарных врачей), муниципальным сестрам диетическим, шеф-поварам, старшим воспитателям 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</t>
  </si>
  <si>
    <t>Мероприятие 5.6.Софинансирование на выплаты врачам (включая санитарных врачей), муниципальным сестрам диетическим, шеф-поварам, старшим воспитателям 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</t>
  </si>
  <si>
    <t>"Поддержка детей-сирот. Расширение практики применения семейных форм воспитания"</t>
  </si>
  <si>
    <t>«Поддержка детей-сирот, расширение практики применения семейных форм воспитания»</t>
  </si>
  <si>
    <t>Приложение № 1 
к Паспорту  муниципальной программы  «Содействие развитию системы образования Краснотуранского района  на 2014–2016 годы»</t>
  </si>
  <si>
    <t>Приложение № 2
к паспорту муниципальной программы 
«Содействие развитию системы образования Краснотуранского района  на 2014–2016 годы»</t>
  </si>
  <si>
    <t>Приложение № 1
к муниципальной программе
«Содействие развитию системы образования Краснотуранского района  на 2014–2016 годы»</t>
  </si>
  <si>
    <t>«Содействие развитию системы образования Краснотуранского района  на 2014–2016 годы»</t>
  </si>
  <si>
    <t>«Содействие развитию системы образования Краснотуранского района  на 2014–2016 годы"</t>
  </si>
  <si>
    <t>Приложение № 2
к муниципальной программе 
«Содействие развитию системы образования Краснотуранского района  на 2014–2016 годы»</t>
  </si>
  <si>
    <t>Содействие развитию системы образования Краснотуранского района  на 2014–2016 годы</t>
  </si>
  <si>
    <t>0118201</t>
  </si>
  <si>
    <t>0118202</t>
  </si>
  <si>
    <t>0118203</t>
  </si>
  <si>
    <t>0118204</t>
  </si>
  <si>
    <t>0118205</t>
  </si>
  <si>
    <t>0118206</t>
  </si>
  <si>
    <t>0118207</t>
  </si>
  <si>
    <t>0118208</t>
  </si>
  <si>
    <t>0118210</t>
  </si>
  <si>
    <t>0118211</t>
  </si>
  <si>
    <t>0118212</t>
  </si>
  <si>
    <t>0118213</t>
  </si>
  <si>
    <t>0118214</t>
  </si>
  <si>
    <t>0118215</t>
  </si>
  <si>
    <t>0118216</t>
  </si>
  <si>
    <t>0138217</t>
  </si>
  <si>
    <t>0138218</t>
  </si>
  <si>
    <t>Мероприятие 1.7.Оказание услуг на платной основе</t>
  </si>
  <si>
    <t>Мероприятие 1.8. Организация питания в муниципальных дошкольных образовательных учреждениях</t>
  </si>
  <si>
    <t>Мероприятие 1.9. Развитие сети дошкольных образовательных учреждений в муниципальном образовании Краснотуранский район</t>
  </si>
  <si>
    <t>Мероприятие 1.10. Осуществление присмотра и ухода за детьми инвалидами в образовательных организациях, реализующих образовательную программу дошкольного образования, без взимания род.платы</t>
  </si>
  <si>
    <t>0118209</t>
  </si>
  <si>
    <t>412</t>
  </si>
  <si>
    <t>Наименование услуги, показателя объема услуги (работы)</t>
  </si>
  <si>
    <t>Значение показателя объема услуги (работы)</t>
  </si>
  <si>
    <t>Расходы краевого бюджета на оказание (выполнение) государственной услуги (работы), тыс. руб.</t>
  </si>
  <si>
    <t xml:space="preserve">Прогноз сводных показателей муниципальных заданий на  оказание (выполнение) муниципальных услуг (работ) </t>
  </si>
  <si>
    <t>Наименование услуги и ее содержание: Реализация основных общеобразовательных программ начального общего образования</t>
  </si>
  <si>
    <t>Наименование услуги и ее содержание:Реализация основных  общеобразовательных программ дошкольного образования</t>
  </si>
  <si>
    <t>Наименование услуги и ее содержание: Реализация программ дополнительного образования детей</t>
  </si>
  <si>
    <t>Показатель объема услуги: среднегодовая численность детей, получающих услуги дошкольного образования детей, чел.</t>
  </si>
  <si>
    <t>Показатель объема услуги: среднегодовая численность учащихся в дневных общеобразовательных учреждениях муниципальной формы собственности в сельской местности, чел.</t>
  </si>
  <si>
    <t xml:space="preserve">Показатель объема услуги: Среднегодовое число детей, получающих дополнительное образование </t>
  </si>
  <si>
    <t>Приложение № 6
к муниципальной программе 
«Содействие развитию системы образования Краснотуранского района  на 2014–2016 годы»</t>
  </si>
  <si>
    <t>к  подпрограмме 1 «Развитие дошкольного, общего и дополнительного образования детей»</t>
  </si>
  <si>
    <t>к подпрограмме 2 «Поддержка детей сирот, расширение практики применения семейных форм воспитания»</t>
  </si>
  <si>
    <t>к подпрограмме 3 «Обеспечение реализации муниципальной программы и прочие мероприятия в области образования»</t>
  </si>
  <si>
    <t>всего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</si>
</sst>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5" formatCode="#,##0.0"/>
    <numFmt numFmtId="166" formatCode="_-* #,##0.00_р_._-;\-* #,##0.00_р_._-;_-* &quot;-&quot;?_р_._-;_-@_-"/>
    <numFmt numFmtId="167" formatCode="_-* #,##0.0_р_._-;\-* #,##0.0_р_._-;_-* &quot;-&quot;?_р_._-;_-@_-"/>
  </numFmts>
  <fonts count="3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9" fillId="0" borderId="0"/>
    <xf numFmtId="0" fontId="13" fillId="0" borderId="0"/>
    <xf numFmtId="43" fontId="10" fillId="0" borderId="0" applyFont="0" applyFill="0" applyBorder="0" applyAlignment="0" applyProtection="0"/>
  </cellStyleXfs>
  <cellXfs count="25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9" fontId="7" fillId="0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/>
    <xf numFmtId="0" fontId="7" fillId="0" borderId="0" xfId="1" applyFont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wrapText="1"/>
    </xf>
    <xf numFmtId="0" fontId="7" fillId="0" borderId="1" xfId="1" applyFont="1" applyBorder="1" applyAlignment="1">
      <alignment horizontal="center" vertical="center"/>
    </xf>
    <xf numFmtId="0" fontId="14" fillId="0" borderId="0" xfId="1" applyFont="1"/>
    <xf numFmtId="0" fontId="15" fillId="0" borderId="0" xfId="1" applyFont="1" applyAlignment="1">
      <alignment horizontal="left"/>
    </xf>
    <xf numFmtId="0" fontId="17" fillId="0" borderId="0" xfId="1" applyFont="1" applyAlignment="1">
      <alignment horizontal="center" vertical="center"/>
    </xf>
    <xf numFmtId="0" fontId="10" fillId="0" borderId="0" xfId="1"/>
    <xf numFmtId="165" fontId="20" fillId="0" borderId="1" xfId="1" applyNumberFormat="1" applyFont="1" applyFill="1" applyBorder="1" applyAlignment="1">
      <alignment horizontal="center" vertical="center" wrapText="1"/>
    </xf>
    <xf numFmtId="165" fontId="18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/>
    <xf numFmtId="0" fontId="14" fillId="0" borderId="1" xfId="1" applyFont="1" applyBorder="1" applyAlignment="1">
      <alignment horizontal="center" vertical="center" wrapText="1"/>
    </xf>
    <xf numFmtId="0" fontId="14" fillId="0" borderId="0" xfId="1" applyFont="1" applyBorder="1"/>
    <xf numFmtId="0" fontId="14" fillId="0" borderId="0" xfId="1" applyFont="1" applyBorder="1" applyAlignment="1">
      <alignment horizontal="center" vertical="center" wrapText="1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0" fontId="21" fillId="0" borderId="0" xfId="1" applyFont="1" applyFill="1"/>
    <xf numFmtId="0" fontId="2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 indent="1"/>
    </xf>
    <xf numFmtId="0" fontId="2" fillId="0" borderId="1" xfId="1" applyFont="1" applyFill="1" applyBorder="1" applyAlignment="1">
      <alignment horizontal="left" vertical="top" wrapText="1" indent="2"/>
    </xf>
    <xf numFmtId="0" fontId="2" fillId="0" borderId="1" xfId="1" applyFont="1" applyFill="1" applyBorder="1" applyAlignment="1">
      <alignment horizontal="left" vertical="top" wrapText="1" indent="3"/>
    </xf>
    <xf numFmtId="166" fontId="7" fillId="0" borderId="1" xfId="4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 indent="1"/>
    </xf>
    <xf numFmtId="0" fontId="7" fillId="0" borderId="1" xfId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 wrapText="1"/>
    </xf>
    <xf numFmtId="49" fontId="23" fillId="0" borderId="1" xfId="1" applyNumberFormat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left" vertical="center" wrapText="1" indent="1"/>
    </xf>
    <xf numFmtId="0" fontId="23" fillId="0" borderId="2" xfId="1" applyNumberFormat="1" applyFont="1" applyFill="1" applyBorder="1" applyAlignment="1">
      <alignment horizontal="center" vertical="center" wrapText="1"/>
    </xf>
    <xf numFmtId="2" fontId="23" fillId="0" borderId="1" xfId="1" applyNumberFormat="1" applyFont="1" applyFill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center" vertical="center" wrapText="1"/>
    </xf>
    <xf numFmtId="2" fontId="23" fillId="0" borderId="1" xfId="1" applyNumberFormat="1" applyFont="1" applyFill="1" applyBorder="1" applyAlignment="1">
      <alignment horizontal="center" vertical="center"/>
    </xf>
    <xf numFmtId="164" fontId="23" fillId="0" borderId="1" xfId="1" applyNumberFormat="1" applyFont="1" applyFill="1" applyBorder="1" applyAlignment="1">
      <alignment horizontal="center" vertical="center"/>
    </xf>
    <xf numFmtId="164" fontId="23" fillId="0" borderId="1" xfId="1" applyNumberFormat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49" fontId="23" fillId="0" borderId="1" xfId="1" applyNumberFormat="1" applyFont="1" applyFill="1" applyBorder="1" applyAlignment="1">
      <alignment horizontal="center" vertical="center" wrapText="1"/>
    </xf>
    <xf numFmtId="3" fontId="23" fillId="0" borderId="1" xfId="1" applyNumberFormat="1" applyFont="1" applyFill="1" applyBorder="1" applyAlignment="1">
      <alignment horizontal="center" vertical="center" wrapText="1"/>
    </xf>
    <xf numFmtId="0" fontId="23" fillId="0" borderId="0" xfId="1" applyFont="1" applyFill="1"/>
    <xf numFmtId="0" fontId="23" fillId="0" borderId="1" xfId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0" xfId="1" applyFont="1"/>
    <xf numFmtId="0" fontId="23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23" fillId="0" borderId="1" xfId="1" applyFont="1" applyBorder="1" applyAlignment="1">
      <alignment horizontal="center" vertical="center"/>
    </xf>
    <xf numFmtId="166" fontId="23" fillId="0" borderId="1" xfId="1" applyNumberFormat="1" applyFont="1" applyBorder="1" applyAlignment="1">
      <alignment horizontal="center" vertical="center"/>
    </xf>
    <xf numFmtId="0" fontId="23" fillId="0" borderId="1" xfId="1" applyFont="1" applyBorder="1"/>
    <xf numFmtId="49" fontId="23" fillId="0" borderId="1" xfId="1" applyNumberFormat="1" applyFont="1" applyBorder="1" applyAlignment="1">
      <alignment horizontal="center" vertical="center"/>
    </xf>
    <xf numFmtId="166" fontId="25" fillId="0" borderId="4" xfId="0" applyNumberFormat="1" applyFont="1" applyBorder="1" applyAlignment="1">
      <alignment horizontal="center" wrapText="1"/>
    </xf>
    <xf numFmtId="49" fontId="25" fillId="0" borderId="1" xfId="0" applyNumberFormat="1" applyFont="1" applyBorder="1" applyAlignment="1">
      <alignment horizontal="center" wrapText="1"/>
    </xf>
    <xf numFmtId="166" fontId="23" fillId="0" borderId="1" xfId="1" applyNumberFormat="1" applyFont="1" applyBorder="1"/>
    <xf numFmtId="0" fontId="9" fillId="0" borderId="0" xfId="0" applyFont="1"/>
    <xf numFmtId="0" fontId="2" fillId="0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166" fontId="0" fillId="0" borderId="0" xfId="0" applyNumberFormat="1"/>
    <xf numFmtId="2" fontId="8" fillId="0" borderId="4" xfId="0" applyNumberFormat="1" applyFont="1" applyBorder="1" applyAlignment="1">
      <alignment horizontal="center" wrapText="1"/>
    </xf>
    <xf numFmtId="0" fontId="0" fillId="3" borderId="0" xfId="0" applyFill="1"/>
    <xf numFmtId="0" fontId="2" fillId="3" borderId="0" xfId="0" applyFont="1" applyFill="1" applyAlignment="1">
      <alignment horizontal="left" indent="15"/>
    </xf>
    <xf numFmtId="0" fontId="22" fillId="3" borderId="0" xfId="0" applyFont="1" applyFill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top" wrapText="1"/>
    </xf>
    <xf numFmtId="0" fontId="23" fillId="0" borderId="1" xfId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7" fontId="7" fillId="0" borderId="1" xfId="4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top" wrapText="1"/>
    </xf>
    <xf numFmtId="0" fontId="7" fillId="0" borderId="1" xfId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 wrapText="1"/>
    </xf>
    <xf numFmtId="49" fontId="23" fillId="0" borderId="1" xfId="1" applyNumberFormat="1" applyFont="1" applyFill="1" applyBorder="1" applyAlignment="1">
      <alignment horizontal="center" vertical="center" wrapText="1"/>
    </xf>
    <xf numFmtId="0" fontId="29" fillId="0" borderId="1" xfId="1" applyFont="1" applyBorder="1" applyAlignment="1">
      <alignment wrapText="1"/>
    </xf>
    <xf numFmtId="0" fontId="8" fillId="0" borderId="1" xfId="1" applyFont="1" applyFill="1" applyBorder="1" applyAlignment="1">
      <alignment horizontal="center" vertical="center" wrapText="1"/>
    </xf>
    <xf numFmtId="0" fontId="29" fillId="0" borderId="1" xfId="1" applyFont="1" applyBorder="1"/>
    <xf numFmtId="0" fontId="8" fillId="0" borderId="1" xfId="0" applyFont="1" applyFill="1" applyBorder="1" applyAlignment="1">
      <alignment vertical="top" wrapText="1"/>
    </xf>
    <xf numFmtId="49" fontId="0" fillId="0" borderId="0" xfId="0" applyNumberFormat="1"/>
    <xf numFmtId="2" fontId="0" fillId="0" borderId="0" xfId="0" applyNumberFormat="1"/>
    <xf numFmtId="2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29" fillId="0" borderId="1" xfId="1" applyFont="1" applyBorder="1" applyAlignment="1">
      <alignment horizontal="left"/>
    </xf>
    <xf numFmtId="0" fontId="7" fillId="0" borderId="0" xfId="1" applyFont="1" applyAlignment="1">
      <alignment horizontal="left" vertical="top" wrapText="1"/>
    </xf>
    <xf numFmtId="0" fontId="11" fillId="0" borderId="0" xfId="1" applyFont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left" vertical="center" wrapText="1"/>
    </xf>
    <xf numFmtId="0" fontId="25" fillId="0" borderId="0" xfId="1" applyFont="1" applyFill="1" applyAlignment="1">
      <alignment horizontal="left" vertical="top" wrapText="1"/>
    </xf>
    <xf numFmtId="0" fontId="11" fillId="0" borderId="9" xfId="1" applyFont="1" applyFill="1" applyBorder="1" applyAlignment="1">
      <alignment horizontal="center" vertical="center" wrapText="1"/>
    </xf>
    <xf numFmtId="49" fontId="23" fillId="0" borderId="1" xfId="1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left" vertical="center" wrapText="1"/>
    </xf>
    <xf numFmtId="49" fontId="23" fillId="0" borderId="8" xfId="1" applyNumberFormat="1" applyFont="1" applyFill="1" applyBorder="1" applyAlignment="1">
      <alignment horizontal="left" vertical="center"/>
    </xf>
    <xf numFmtId="49" fontId="23" fillId="0" borderId="9" xfId="1" applyNumberFormat="1" applyFont="1" applyFill="1" applyBorder="1" applyAlignment="1">
      <alignment horizontal="left" vertical="center"/>
    </xf>
    <xf numFmtId="49" fontId="23" fillId="0" borderId="10" xfId="1" applyNumberFormat="1" applyFont="1" applyFill="1" applyBorder="1" applyAlignment="1">
      <alignment horizontal="left" vertical="center"/>
    </xf>
    <xf numFmtId="49" fontId="23" fillId="0" borderId="6" xfId="1" applyNumberFormat="1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/>
    </xf>
    <xf numFmtId="0" fontId="23" fillId="0" borderId="2" xfId="1" applyFont="1" applyFill="1" applyBorder="1" applyAlignment="1">
      <alignment horizontal="left" vertical="center" wrapText="1"/>
    </xf>
    <xf numFmtId="0" fontId="23" fillId="0" borderId="13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11" fillId="0" borderId="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 wrapText="1"/>
    </xf>
    <xf numFmtId="0" fontId="15" fillId="0" borderId="0" xfId="1" applyFont="1" applyAlignment="1">
      <alignment horizontal="left"/>
    </xf>
    <xf numFmtId="0" fontId="16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wrapText="1"/>
    </xf>
    <xf numFmtId="0" fontId="7" fillId="0" borderId="0" xfId="1" applyFont="1" applyAlignment="1">
      <alignment horizontal="left" wrapText="1"/>
    </xf>
    <xf numFmtId="0" fontId="7" fillId="0" borderId="0" xfId="1" applyFont="1" applyAlignment="1">
      <alignment horizontal="center" wrapText="1"/>
    </xf>
    <xf numFmtId="165" fontId="18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wrapText="1"/>
    </xf>
    <xf numFmtId="0" fontId="19" fillId="0" borderId="1" xfId="1" applyFont="1" applyBorder="1" applyAlignment="1">
      <alignment horizontal="center" vertical="center" wrapText="1"/>
    </xf>
    <xf numFmtId="165" fontId="20" fillId="0" borderId="1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2" fillId="3" borderId="0" xfId="0" applyFont="1" applyFill="1" applyAlignment="1">
      <alignment horizontal="justify" wrapText="1"/>
    </xf>
    <xf numFmtId="0" fontId="22" fillId="3" borderId="0" xfId="0" applyFont="1" applyFill="1" applyAlignment="1">
      <alignment wrapText="1"/>
    </xf>
    <xf numFmtId="0" fontId="0" fillId="3" borderId="0" xfId="0" applyFill="1" applyAlignment="1"/>
    <xf numFmtId="0" fontId="0" fillId="3" borderId="0" xfId="0" applyFill="1" applyAlignment="1">
      <alignment wrapText="1"/>
    </xf>
    <xf numFmtId="0" fontId="23" fillId="0" borderId="0" xfId="1" applyFont="1" applyAlignment="1">
      <alignment horizontal="left" vertical="top" wrapText="1"/>
    </xf>
    <xf numFmtId="0" fontId="23" fillId="0" borderId="0" xfId="1" applyFont="1" applyAlignment="1">
      <alignment horizontal="left" vertical="top"/>
    </xf>
    <xf numFmtId="0" fontId="26" fillId="0" borderId="9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11" xfId="1" applyFont="1" applyBorder="1" applyAlignment="1">
      <alignment vertical="center"/>
    </xf>
    <xf numFmtId="0" fontId="23" fillId="0" borderId="12" xfId="1" applyFont="1" applyBorder="1" applyAlignment="1">
      <alignment vertical="center"/>
    </xf>
    <xf numFmtId="0" fontId="23" fillId="0" borderId="4" xfId="1" applyFont="1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3" fillId="0" borderId="11" xfId="1" applyFont="1" applyBorder="1" applyAlignment="1">
      <alignment horizontal="left" vertical="center" wrapText="1"/>
    </xf>
    <xf numFmtId="0" fontId="23" fillId="0" borderId="12" xfId="1" applyFont="1" applyBorder="1" applyAlignment="1">
      <alignment horizontal="left" vertical="center" wrapText="1"/>
    </xf>
    <xf numFmtId="0" fontId="2" fillId="0" borderId="0" xfId="1" applyFont="1" applyFill="1" applyAlignment="1">
      <alignment horizontal="left" vertical="top" wrapText="1"/>
    </xf>
    <xf numFmtId="0" fontId="7" fillId="0" borderId="12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vertical="top" wrapText="1"/>
    </xf>
    <xf numFmtId="49" fontId="8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28" fillId="0" borderId="4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2" borderId="12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 2" xfId="4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D1" sqref="D1"/>
    </sheetView>
  </sheetViews>
  <sheetFormatPr defaultRowHeight="15"/>
  <cols>
    <col min="1" max="1" width="38.42578125" customWidth="1"/>
  </cols>
  <sheetData>
    <row r="1" spans="1:11" ht="81.75" customHeight="1">
      <c r="A1" s="33"/>
      <c r="B1" s="33"/>
      <c r="C1" s="33"/>
      <c r="D1" s="33"/>
      <c r="E1" s="33"/>
      <c r="F1" s="33"/>
      <c r="G1" s="124" t="s">
        <v>350</v>
      </c>
      <c r="H1" s="124"/>
      <c r="I1" s="124"/>
      <c r="J1" s="124"/>
      <c r="K1" s="124"/>
    </row>
    <row r="2" spans="1:11" ht="15.75">
      <c r="A2" s="125" t="s">
        <v>343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5.75">
      <c r="A3" s="126" t="s">
        <v>340</v>
      </c>
      <c r="B3" s="128" t="s">
        <v>341</v>
      </c>
      <c r="C3" s="129"/>
      <c r="D3" s="129"/>
      <c r="E3" s="129"/>
      <c r="F3" s="130"/>
      <c r="G3" s="128" t="s">
        <v>342</v>
      </c>
      <c r="H3" s="129"/>
      <c r="I3" s="129"/>
      <c r="J3" s="129"/>
      <c r="K3" s="130"/>
    </row>
    <row r="4" spans="1:11" ht="31.5">
      <c r="A4" s="127"/>
      <c r="B4" s="112" t="s">
        <v>97</v>
      </c>
      <c r="C4" s="112" t="s">
        <v>98</v>
      </c>
      <c r="D4" s="112" t="s">
        <v>99</v>
      </c>
      <c r="E4" s="112" t="s">
        <v>100</v>
      </c>
      <c r="F4" s="112" t="s">
        <v>101</v>
      </c>
      <c r="G4" s="112" t="s">
        <v>97</v>
      </c>
      <c r="H4" s="112" t="s">
        <v>98</v>
      </c>
      <c r="I4" s="112" t="s">
        <v>99</v>
      </c>
      <c r="J4" s="112" t="s">
        <v>100</v>
      </c>
      <c r="K4" s="112" t="s">
        <v>101</v>
      </c>
    </row>
    <row r="5" spans="1:11">
      <c r="A5" s="123" t="s">
        <v>345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39">
      <c r="A6" s="115" t="s">
        <v>347</v>
      </c>
      <c r="B6" s="116">
        <f>B8</f>
        <v>329</v>
      </c>
      <c r="C6" s="116">
        <f t="shared" ref="C6:F6" si="0">C8</f>
        <v>363</v>
      </c>
      <c r="D6" s="116">
        <f t="shared" si="0"/>
        <v>363</v>
      </c>
      <c r="E6" s="116">
        <f t="shared" si="0"/>
        <v>363</v>
      </c>
      <c r="F6" s="116">
        <f t="shared" si="0"/>
        <v>363</v>
      </c>
      <c r="G6" s="116">
        <f>G7+G8</f>
        <v>19463.599999999999</v>
      </c>
      <c r="H6" s="116">
        <f t="shared" ref="H6:K6" si="1">H7+H8</f>
        <v>20436.78</v>
      </c>
      <c r="I6" s="116">
        <f t="shared" si="1"/>
        <v>32629.476999999999</v>
      </c>
      <c r="J6" s="116">
        <f t="shared" si="1"/>
        <v>33794.010999999999</v>
      </c>
      <c r="K6" s="116">
        <f t="shared" si="1"/>
        <v>33794.010999999999</v>
      </c>
    </row>
    <row r="7" spans="1:11" ht="51">
      <c r="A7" s="113" t="s">
        <v>55</v>
      </c>
      <c r="B7" s="117" t="s">
        <v>111</v>
      </c>
      <c r="C7" s="117" t="s">
        <v>111</v>
      </c>
      <c r="D7" s="117">
        <v>363</v>
      </c>
      <c r="E7" s="117">
        <v>363</v>
      </c>
      <c r="F7" s="117">
        <v>363</v>
      </c>
      <c r="G7" s="116">
        <v>0</v>
      </c>
      <c r="H7" s="116">
        <v>0</v>
      </c>
      <c r="I7" s="116">
        <v>23604.799999999999</v>
      </c>
      <c r="J7" s="116">
        <v>24318.1</v>
      </c>
      <c r="K7" s="116">
        <f>J7</f>
        <v>24318.1</v>
      </c>
    </row>
    <row r="8" spans="1:11" ht="51">
      <c r="A8" s="113" t="s">
        <v>39</v>
      </c>
      <c r="B8" s="117">
        <v>329</v>
      </c>
      <c r="C8" s="117">
        <v>363</v>
      </c>
      <c r="D8" s="117">
        <v>363</v>
      </c>
      <c r="E8" s="117">
        <v>363</v>
      </c>
      <c r="F8" s="117">
        <v>363</v>
      </c>
      <c r="G8" s="116">
        <v>19463.599999999999</v>
      </c>
      <c r="H8" s="116">
        <f>G8*1.05</f>
        <v>20436.78</v>
      </c>
      <c r="I8" s="116">
        <v>9024.6769999999997</v>
      </c>
      <c r="J8" s="116">
        <f>ROUND(I8*1.05,3)</f>
        <v>9475.9110000000001</v>
      </c>
      <c r="K8" s="116">
        <f>J8</f>
        <v>9475.9110000000001</v>
      </c>
    </row>
    <row r="9" spans="1:11">
      <c r="A9" s="123" t="s">
        <v>344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64.5">
      <c r="A10" s="115" t="s">
        <v>348</v>
      </c>
      <c r="B10" s="116">
        <v>1051</v>
      </c>
      <c r="C10" s="116">
        <v>1034</v>
      </c>
      <c r="D10" s="116">
        <v>1040</v>
      </c>
      <c r="E10" s="116">
        <v>1040</v>
      </c>
      <c r="F10" s="116">
        <v>1040</v>
      </c>
      <c r="G10" s="116">
        <f>G11+G12</f>
        <v>74032.7</v>
      </c>
      <c r="H10" s="116">
        <f t="shared" ref="H10:K10" si="2">H11+H12</f>
        <v>90806.135000000009</v>
      </c>
      <c r="I10" s="116">
        <f t="shared" si="2"/>
        <v>107934.00099999999</v>
      </c>
      <c r="J10" s="116">
        <f t="shared" si="2"/>
        <v>110987.166</v>
      </c>
      <c r="K10" s="116">
        <f t="shared" si="2"/>
        <v>110987.166</v>
      </c>
    </row>
    <row r="11" spans="1:11" ht="38.25">
      <c r="A11" s="113" t="s">
        <v>23</v>
      </c>
      <c r="B11" s="116">
        <v>1051</v>
      </c>
      <c r="C11" s="116">
        <v>1034</v>
      </c>
      <c r="D11" s="116">
        <v>1040</v>
      </c>
      <c r="E11" s="116">
        <v>1040</v>
      </c>
      <c r="F11" s="116">
        <v>1040</v>
      </c>
      <c r="G11" s="116">
        <v>58504</v>
      </c>
      <c r="H11" s="116">
        <v>74501</v>
      </c>
      <c r="I11" s="116">
        <v>81850.7</v>
      </c>
      <c r="J11" s="116">
        <v>83599.7</v>
      </c>
      <c r="K11" s="116">
        <f t="shared" ref="K11" si="3">J11</f>
        <v>83599.7</v>
      </c>
    </row>
    <row r="12" spans="1:11" ht="51">
      <c r="A12" s="113" t="s">
        <v>24</v>
      </c>
      <c r="B12" s="116">
        <v>1051</v>
      </c>
      <c r="C12" s="116">
        <v>1034</v>
      </c>
      <c r="D12" s="116">
        <v>1040</v>
      </c>
      <c r="E12" s="116">
        <v>1040</v>
      </c>
      <c r="F12" s="116">
        <v>1040</v>
      </c>
      <c r="G12" s="116">
        <v>15528.7</v>
      </c>
      <c r="H12" s="116">
        <f>G12*1.05</f>
        <v>16305.135000000002</v>
      </c>
      <c r="I12" s="116">
        <v>26083.300999999999</v>
      </c>
      <c r="J12" s="116">
        <f>ROUND(I12*1.05,3)</f>
        <v>27387.466</v>
      </c>
      <c r="K12" s="116">
        <f>J12</f>
        <v>27387.466</v>
      </c>
    </row>
    <row r="13" spans="1:11">
      <c r="A13" s="123" t="s">
        <v>346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ht="39">
      <c r="A14" s="115" t="s">
        <v>349</v>
      </c>
      <c r="B14" s="116">
        <v>626</v>
      </c>
      <c r="C14" s="116">
        <v>695</v>
      </c>
      <c r="D14" s="116">
        <v>695</v>
      </c>
      <c r="E14" s="116">
        <v>695</v>
      </c>
      <c r="F14" s="116">
        <v>695</v>
      </c>
      <c r="G14" s="116">
        <f>G15</f>
        <v>11748.8</v>
      </c>
      <c r="H14" s="116">
        <f t="shared" ref="H14:K14" si="4">H15</f>
        <v>12209.5</v>
      </c>
      <c r="I14" s="116">
        <f t="shared" si="4"/>
        <v>10391.029999999999</v>
      </c>
      <c r="J14" s="116">
        <f t="shared" si="4"/>
        <v>10910.58</v>
      </c>
      <c r="K14" s="116">
        <f t="shared" si="4"/>
        <v>10910.58</v>
      </c>
    </row>
    <row r="15" spans="1:11" ht="51">
      <c r="A15" s="118" t="s">
        <v>25</v>
      </c>
      <c r="B15" s="116">
        <v>626</v>
      </c>
      <c r="C15" s="116">
        <v>695</v>
      </c>
      <c r="D15" s="116">
        <v>695</v>
      </c>
      <c r="E15" s="116">
        <v>695</v>
      </c>
      <c r="F15" s="116">
        <v>695</v>
      </c>
      <c r="G15" s="116">
        <v>11748.8</v>
      </c>
      <c r="H15" s="116">
        <v>12209.5</v>
      </c>
      <c r="I15" s="116">
        <v>10391.029999999999</v>
      </c>
      <c r="J15" s="116">
        <v>10910.58</v>
      </c>
      <c r="K15" s="116">
        <v>10910.58</v>
      </c>
    </row>
  </sheetData>
  <mergeCells count="8">
    <mergeCell ref="A9:K9"/>
    <mergeCell ref="A13:K13"/>
    <mergeCell ref="G1:K1"/>
    <mergeCell ref="A2:K2"/>
    <mergeCell ref="A3:A4"/>
    <mergeCell ref="B3:F3"/>
    <mergeCell ref="G3:K3"/>
    <mergeCell ref="A5:K5"/>
  </mergeCells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topLeftCell="A13" zoomScaleSheetLayoutView="100" workbookViewId="0">
      <selection activeCell="B14" sqref="B14:B16"/>
    </sheetView>
  </sheetViews>
  <sheetFormatPr defaultRowHeight="15"/>
  <cols>
    <col min="1" max="1" width="30.7109375" customWidth="1"/>
    <col min="2" max="2" width="21" customWidth="1"/>
    <col min="3" max="3" width="5" customWidth="1"/>
    <col min="4" max="4" width="6.5703125" customWidth="1"/>
    <col min="5" max="5" width="7.7109375" customWidth="1"/>
    <col min="6" max="6" width="5.5703125" customWidth="1"/>
    <col min="7" max="7" width="12.42578125" customWidth="1"/>
    <col min="8" max="9" width="11.5703125" customWidth="1"/>
    <col min="10" max="10" width="11" customWidth="1"/>
    <col min="11" max="11" width="25.140625" customWidth="1"/>
  </cols>
  <sheetData>
    <row r="1" spans="1:11">
      <c r="H1" t="s">
        <v>88</v>
      </c>
    </row>
    <row r="2" spans="1:11" ht="41.25" customHeight="1">
      <c r="H2" s="230" t="s">
        <v>353</v>
      </c>
      <c r="I2" s="230"/>
      <c r="J2" s="230"/>
      <c r="K2" s="230"/>
    </row>
    <row r="3" spans="1:11" ht="15.75">
      <c r="A3" s="234" t="s">
        <v>14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5" spans="1:11" ht="140.25" customHeight="1">
      <c r="A5" s="221" t="s">
        <v>0</v>
      </c>
      <c r="B5" s="221" t="s">
        <v>1</v>
      </c>
      <c r="C5" s="221" t="s">
        <v>2</v>
      </c>
      <c r="D5" s="221"/>
      <c r="E5" s="221"/>
      <c r="F5" s="222"/>
      <c r="G5" s="223" t="s">
        <v>3</v>
      </c>
      <c r="H5" s="224"/>
      <c r="I5" s="224"/>
      <c r="J5" s="225"/>
      <c r="K5" s="229" t="s">
        <v>5</v>
      </c>
    </row>
    <row r="6" spans="1:11" ht="15.75">
      <c r="A6" s="221"/>
      <c r="B6" s="221"/>
      <c r="C6" s="221"/>
      <c r="D6" s="221"/>
      <c r="E6" s="221"/>
      <c r="F6" s="222"/>
      <c r="G6" s="226" t="s">
        <v>4</v>
      </c>
      <c r="H6" s="227"/>
      <c r="I6" s="227"/>
      <c r="J6" s="228"/>
      <c r="K6" s="229"/>
    </row>
    <row r="7" spans="1:11" ht="31.5">
      <c r="A7" s="221"/>
      <c r="B7" s="221"/>
      <c r="C7" s="1" t="s">
        <v>6</v>
      </c>
      <c r="D7" s="1" t="s">
        <v>7</v>
      </c>
      <c r="E7" s="1" t="s">
        <v>8</v>
      </c>
      <c r="F7" s="1" t="s">
        <v>9</v>
      </c>
      <c r="G7" s="6">
        <v>2014</v>
      </c>
      <c r="H7" s="6">
        <v>2015</v>
      </c>
      <c r="I7" s="6">
        <v>2016</v>
      </c>
      <c r="J7" s="6" t="s">
        <v>13</v>
      </c>
      <c r="K7" s="221"/>
    </row>
    <row r="8" spans="1:11">
      <c r="A8" s="218" t="s">
        <v>316</v>
      </c>
      <c r="B8" s="219"/>
      <c r="C8" s="219"/>
      <c r="D8" s="219"/>
      <c r="E8" s="219"/>
      <c r="F8" s="219"/>
      <c r="G8" s="219"/>
      <c r="H8" s="219"/>
      <c r="I8" s="219"/>
      <c r="J8" s="219"/>
      <c r="K8" s="220"/>
    </row>
    <row r="9" spans="1:11" ht="47.25">
      <c r="A9" s="210" t="s">
        <v>274</v>
      </c>
      <c r="B9" s="1" t="s">
        <v>15</v>
      </c>
      <c r="C9" s="8" t="s">
        <v>19</v>
      </c>
      <c r="D9" s="8" t="s">
        <v>19</v>
      </c>
      <c r="E9" s="8" t="s">
        <v>19</v>
      </c>
      <c r="F9" s="8" t="s">
        <v>19</v>
      </c>
      <c r="G9" s="16">
        <f>G11</f>
        <v>15886.767999999998</v>
      </c>
      <c r="H9" s="16">
        <f t="shared" ref="H9:J9" si="0">H11</f>
        <v>16681.315999999999</v>
      </c>
      <c r="I9" s="16">
        <f t="shared" si="0"/>
        <v>16681.315999999999</v>
      </c>
      <c r="J9" s="16">
        <f t="shared" si="0"/>
        <v>49249.4</v>
      </c>
      <c r="K9" s="1"/>
    </row>
    <row r="10" spans="1:11" ht="31.5">
      <c r="A10" s="211"/>
      <c r="B10" s="1" t="s">
        <v>16</v>
      </c>
      <c r="C10" s="8"/>
      <c r="D10" s="8"/>
      <c r="E10" s="8"/>
      <c r="F10" s="8"/>
      <c r="G10" s="16"/>
      <c r="H10" s="16"/>
      <c r="I10" s="16"/>
      <c r="J10" s="16"/>
      <c r="K10" s="1"/>
    </row>
    <row r="11" spans="1:11" ht="131.25" customHeight="1">
      <c r="A11" s="211"/>
      <c r="B11" s="1" t="s">
        <v>17</v>
      </c>
      <c r="C11" s="9" t="s">
        <v>18</v>
      </c>
      <c r="D11" s="8" t="s">
        <v>19</v>
      </c>
      <c r="E11" s="8" t="s">
        <v>19</v>
      </c>
      <c r="F11" s="8" t="s">
        <v>19</v>
      </c>
      <c r="G11" s="16">
        <f>G21</f>
        <v>15886.767999999998</v>
      </c>
      <c r="H11" s="16">
        <f t="shared" ref="H11:J11" si="1">H21</f>
        <v>16681.315999999999</v>
      </c>
      <c r="I11" s="16">
        <f t="shared" si="1"/>
        <v>16681.315999999999</v>
      </c>
      <c r="J11" s="16">
        <f t="shared" si="1"/>
        <v>49249.4</v>
      </c>
      <c r="K11" s="17"/>
    </row>
    <row r="12" spans="1:11" ht="33.75" customHeight="1">
      <c r="A12" s="212" t="s">
        <v>269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4"/>
    </row>
    <row r="13" spans="1:11" ht="34.5" customHeight="1">
      <c r="A13" s="248" t="s">
        <v>270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50"/>
    </row>
    <row r="14" spans="1:11" ht="50.25" customHeight="1">
      <c r="A14" s="194" t="s">
        <v>50</v>
      </c>
      <c r="B14" s="194" t="s">
        <v>17</v>
      </c>
      <c r="C14" s="207" t="s">
        <v>18</v>
      </c>
      <c r="D14" s="207" t="s">
        <v>71</v>
      </c>
      <c r="E14" s="207" t="s">
        <v>332</v>
      </c>
      <c r="F14" s="21" t="s">
        <v>300</v>
      </c>
      <c r="G14" s="20">
        <v>1734.0719999999999</v>
      </c>
      <c r="H14" s="20">
        <f>ROUND(G14*1.05,3)</f>
        <v>1820.7760000000001</v>
      </c>
      <c r="I14" s="20">
        <f>H14</f>
        <v>1820.7760000000001</v>
      </c>
      <c r="J14" s="18">
        <f>G14+H14+I14</f>
        <v>5375.6239999999998</v>
      </c>
      <c r="K14" s="194" t="s">
        <v>89</v>
      </c>
    </row>
    <row r="15" spans="1:11" ht="48" customHeight="1">
      <c r="A15" s="251"/>
      <c r="B15" s="251"/>
      <c r="C15" s="208"/>
      <c r="D15" s="208"/>
      <c r="E15" s="208"/>
      <c r="F15" s="21" t="s">
        <v>301</v>
      </c>
      <c r="G15" s="20">
        <v>130</v>
      </c>
      <c r="H15" s="20">
        <f t="shared" ref="H15:H16" si="2">ROUND(G15*1.05,3)</f>
        <v>136.5</v>
      </c>
      <c r="I15" s="20">
        <f t="shared" ref="I15:I16" si="3">H15</f>
        <v>136.5</v>
      </c>
      <c r="J15" s="18">
        <f t="shared" ref="J15:J16" si="4">G15+H15+I15</f>
        <v>403</v>
      </c>
      <c r="K15" s="251"/>
    </row>
    <row r="16" spans="1:11" ht="45" customHeight="1">
      <c r="A16" s="195"/>
      <c r="B16" s="195"/>
      <c r="C16" s="209"/>
      <c r="D16" s="209"/>
      <c r="E16" s="209"/>
      <c r="F16" s="21" t="s">
        <v>296</v>
      </c>
      <c r="G16" s="20">
        <v>944.8</v>
      </c>
      <c r="H16" s="20">
        <f t="shared" si="2"/>
        <v>992.04</v>
      </c>
      <c r="I16" s="20">
        <f t="shared" si="3"/>
        <v>992.04</v>
      </c>
      <c r="J16" s="18">
        <f t="shared" si="4"/>
        <v>2928.88</v>
      </c>
      <c r="K16" s="195"/>
    </row>
    <row r="17" spans="1:12" ht="46.5" customHeight="1">
      <c r="A17" s="194" t="s">
        <v>51</v>
      </c>
      <c r="B17" s="194" t="s">
        <v>17</v>
      </c>
      <c r="C17" s="194" t="s">
        <v>18</v>
      </c>
      <c r="D17" s="207" t="s">
        <v>71</v>
      </c>
      <c r="E17" s="207" t="s">
        <v>333</v>
      </c>
      <c r="F17" s="21" t="s">
        <v>300</v>
      </c>
      <c r="G17" s="20">
        <v>11784.096</v>
      </c>
      <c r="H17" s="20">
        <f>ROUND(G17*1.05,)</f>
        <v>12373</v>
      </c>
      <c r="I17" s="20">
        <f>H17</f>
        <v>12373</v>
      </c>
      <c r="J17" s="18">
        <f t="shared" ref="J17:J19" si="5">G17+H17+I17</f>
        <v>36530.095999999998</v>
      </c>
      <c r="K17" s="194" t="s">
        <v>90</v>
      </c>
      <c r="L17">
        <f>H17+H18</f>
        <v>12447</v>
      </c>
    </row>
    <row r="18" spans="1:12" ht="43.5" customHeight="1">
      <c r="A18" s="199"/>
      <c r="B18" s="199"/>
      <c r="C18" s="199"/>
      <c r="D18" s="208"/>
      <c r="E18" s="208"/>
      <c r="F18" s="21" t="s">
        <v>301</v>
      </c>
      <c r="G18" s="20">
        <v>70</v>
      </c>
      <c r="H18" s="20">
        <f t="shared" ref="H18:H19" si="6">ROUND(G18*1.05,)</f>
        <v>74</v>
      </c>
      <c r="I18" s="20">
        <f t="shared" ref="I18:I19" si="7">H18</f>
        <v>74</v>
      </c>
      <c r="J18" s="18">
        <f t="shared" si="5"/>
        <v>218</v>
      </c>
      <c r="K18" s="199"/>
    </row>
    <row r="19" spans="1:12" ht="61.5" customHeight="1">
      <c r="A19" s="189"/>
      <c r="B19" s="189"/>
      <c r="C19" s="189"/>
      <c r="D19" s="209"/>
      <c r="E19" s="209"/>
      <c r="F19" s="21" t="s">
        <v>296</v>
      </c>
      <c r="G19" s="20">
        <v>1223.8</v>
      </c>
      <c r="H19" s="20">
        <f t="shared" si="6"/>
        <v>1285</v>
      </c>
      <c r="I19" s="20">
        <f t="shared" si="7"/>
        <v>1285</v>
      </c>
      <c r="J19" s="18">
        <f t="shared" si="5"/>
        <v>3793.8</v>
      </c>
      <c r="K19" s="189"/>
    </row>
    <row r="20" spans="1:12" ht="15.75">
      <c r="A20" s="27" t="s">
        <v>26</v>
      </c>
      <c r="B20" s="22"/>
      <c r="C20" s="21"/>
      <c r="D20" s="21"/>
      <c r="E20" s="21"/>
      <c r="F20" s="21"/>
      <c r="G20" s="121">
        <f>SUM(G14:G19)</f>
        <v>15886.767999999998</v>
      </c>
      <c r="H20" s="121">
        <f t="shared" ref="H20:I20" si="8">SUM(H14:H19)</f>
        <v>16681.315999999999</v>
      </c>
      <c r="I20" s="121">
        <f t="shared" si="8"/>
        <v>16681.315999999999</v>
      </c>
      <c r="J20" s="94">
        <f>SUM(J14:J19)</f>
        <v>49249.4</v>
      </c>
      <c r="K20" s="23"/>
    </row>
    <row r="21" spans="1:12" ht="15.75">
      <c r="A21" s="7" t="s">
        <v>42</v>
      </c>
      <c r="B21" s="2"/>
      <c r="C21" s="9"/>
      <c r="D21" s="9"/>
      <c r="E21" s="9"/>
      <c r="F21" s="9"/>
      <c r="G21" s="122">
        <f>G20</f>
        <v>15886.767999999998</v>
      </c>
      <c r="H21" s="122">
        <f t="shared" ref="H21:J21" si="9">H20</f>
        <v>16681.315999999999</v>
      </c>
      <c r="I21" s="122">
        <f t="shared" si="9"/>
        <v>16681.315999999999</v>
      </c>
      <c r="J21" s="4">
        <f t="shared" si="9"/>
        <v>49249.4</v>
      </c>
      <c r="K21" s="5"/>
    </row>
  </sheetData>
  <mergeCells count="24">
    <mergeCell ref="K14:K16"/>
    <mergeCell ref="A17:A19"/>
    <mergeCell ref="B17:B19"/>
    <mergeCell ref="C17:C19"/>
    <mergeCell ref="D17:D19"/>
    <mergeCell ref="E17:E19"/>
    <mergeCell ref="K17:K19"/>
    <mergeCell ref="A14:A16"/>
    <mergeCell ref="B14:B16"/>
    <mergeCell ref="C14:C16"/>
    <mergeCell ref="D14:D16"/>
    <mergeCell ref="E14:E16"/>
    <mergeCell ref="H2:K2"/>
    <mergeCell ref="A9:A11"/>
    <mergeCell ref="A12:K12"/>
    <mergeCell ref="A13:K13"/>
    <mergeCell ref="A8:K8"/>
    <mergeCell ref="A3:K3"/>
    <mergeCell ref="A5:A7"/>
    <mergeCell ref="B5:B7"/>
    <mergeCell ref="C5:F6"/>
    <mergeCell ref="G5:J5"/>
    <mergeCell ref="K5:K7"/>
    <mergeCell ref="G6:J6"/>
  </mergeCells>
  <pageMargins left="0.7" right="0.7" top="0.75" bottom="0.75" header="0.3" footer="0.3"/>
  <pageSetup paperSize="9" scale="88" orientation="landscape" horizontalDpi="180" verticalDpi="180" r:id="rId1"/>
  <rowBreaks count="1" manualBreakCount="1">
    <brk id="1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F1" sqref="F1:J1"/>
    </sheetView>
  </sheetViews>
  <sheetFormatPr defaultRowHeight="15"/>
  <cols>
    <col min="1" max="1" width="4.140625" customWidth="1"/>
    <col min="2" max="2" width="49" customWidth="1"/>
    <col min="3" max="3" width="7.5703125" customWidth="1"/>
    <col min="5" max="5" width="15.5703125" customWidth="1"/>
  </cols>
  <sheetData>
    <row r="1" spans="1:10" ht="72" customHeight="1">
      <c r="A1" s="28"/>
      <c r="B1" s="29"/>
      <c r="C1" s="30"/>
      <c r="D1" s="29"/>
      <c r="E1" s="29"/>
      <c r="F1" s="132" t="s">
        <v>310</v>
      </c>
      <c r="G1" s="132"/>
      <c r="H1" s="132"/>
      <c r="I1" s="132"/>
      <c r="J1" s="132"/>
    </row>
    <row r="2" spans="1:10" ht="33.75" customHeight="1">
      <c r="A2" s="133" t="s">
        <v>91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>
      <c r="A3" s="134" t="s">
        <v>92</v>
      </c>
      <c r="B3" s="135" t="s">
        <v>93</v>
      </c>
      <c r="C3" s="135" t="s">
        <v>94</v>
      </c>
      <c r="D3" s="135" t="s">
        <v>95</v>
      </c>
      <c r="E3" s="135" t="s">
        <v>96</v>
      </c>
      <c r="F3" s="135" t="s">
        <v>97</v>
      </c>
      <c r="G3" s="135" t="s">
        <v>98</v>
      </c>
      <c r="H3" s="135" t="s">
        <v>99</v>
      </c>
      <c r="I3" s="135" t="s">
        <v>100</v>
      </c>
      <c r="J3" s="135" t="s">
        <v>101</v>
      </c>
    </row>
    <row r="4" spans="1:10">
      <c r="A4" s="134"/>
      <c r="B4" s="135"/>
      <c r="C4" s="135"/>
      <c r="D4" s="135"/>
      <c r="E4" s="135"/>
      <c r="F4" s="135"/>
      <c r="G4" s="135"/>
      <c r="H4" s="135"/>
      <c r="I4" s="135"/>
      <c r="J4" s="135"/>
    </row>
    <row r="5" spans="1:10" ht="30" customHeight="1">
      <c r="A5" s="134"/>
      <c r="B5" s="135"/>
      <c r="C5" s="135"/>
      <c r="D5" s="135"/>
      <c r="E5" s="135"/>
      <c r="F5" s="135"/>
      <c r="G5" s="135"/>
      <c r="H5" s="135"/>
      <c r="I5" s="135"/>
      <c r="J5" s="135"/>
    </row>
    <row r="6" spans="1:10" ht="41.25" customHeight="1">
      <c r="A6" s="136" t="s">
        <v>216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ht="45">
      <c r="A7" s="67">
        <v>1</v>
      </c>
      <c r="B7" s="68" t="s">
        <v>102</v>
      </c>
      <c r="C7" s="65" t="s">
        <v>103</v>
      </c>
      <c r="D7" s="66" t="s">
        <v>19</v>
      </c>
      <c r="E7" s="69" t="s">
        <v>104</v>
      </c>
      <c r="F7" s="70">
        <f>(49650+5442+282531+928+1675+13302+20611+2334)/(410700-970)*100</f>
        <v>91.883191369926536</v>
      </c>
      <c r="G7" s="70">
        <f>(49650+5442+282531+928+1675+13302+20611+2334)/(410700-970)*100</f>
        <v>91.883191369926536</v>
      </c>
      <c r="H7" s="70">
        <v>92</v>
      </c>
      <c r="I7" s="70">
        <v>92.1</v>
      </c>
      <c r="J7" s="70">
        <v>92.2</v>
      </c>
    </row>
    <row r="8" spans="1:10" ht="120.75" customHeight="1">
      <c r="A8" s="67" t="s">
        <v>105</v>
      </c>
      <c r="B8" s="68" t="s">
        <v>217</v>
      </c>
      <c r="C8" s="65" t="s">
        <v>103</v>
      </c>
      <c r="D8" s="66" t="s">
        <v>19</v>
      </c>
      <c r="E8" s="71" t="s">
        <v>106</v>
      </c>
      <c r="F8" s="65">
        <v>78.8</v>
      </c>
      <c r="G8" s="65">
        <v>82.4</v>
      </c>
      <c r="H8" s="65">
        <v>86.6</v>
      </c>
      <c r="I8" s="65">
        <v>91.3</v>
      </c>
      <c r="J8" s="65">
        <v>100</v>
      </c>
    </row>
    <row r="9" spans="1:10" ht="100.5" customHeight="1">
      <c r="A9" s="67" t="s">
        <v>107</v>
      </c>
      <c r="B9" s="68" t="s">
        <v>218</v>
      </c>
      <c r="C9" s="66" t="s">
        <v>103</v>
      </c>
      <c r="D9" s="66" t="s">
        <v>19</v>
      </c>
      <c r="E9" s="66" t="s">
        <v>106</v>
      </c>
      <c r="F9" s="66">
        <v>1.96</v>
      </c>
      <c r="G9" s="66">
        <v>1.86</v>
      </c>
      <c r="H9" s="66">
        <v>1.82</v>
      </c>
      <c r="I9" s="66">
        <v>1.78</v>
      </c>
      <c r="J9" s="66">
        <v>1.74</v>
      </c>
    </row>
    <row r="10" spans="1:10" ht="90">
      <c r="A10" s="67" t="s">
        <v>108</v>
      </c>
      <c r="B10" s="68" t="s">
        <v>109</v>
      </c>
      <c r="C10" s="65" t="s">
        <v>103</v>
      </c>
      <c r="D10" s="66" t="s">
        <v>19</v>
      </c>
      <c r="E10" s="66" t="s">
        <v>106</v>
      </c>
      <c r="F10" s="72">
        <v>65.72</v>
      </c>
      <c r="G10" s="72">
        <v>70.73</v>
      </c>
      <c r="H10" s="72">
        <v>73.760000000000005</v>
      </c>
      <c r="I10" s="72">
        <v>76.150000000000006</v>
      </c>
      <c r="J10" s="72">
        <v>76.150000000000006</v>
      </c>
    </row>
    <row r="11" spans="1:10">
      <c r="A11" s="137" t="s">
        <v>219</v>
      </c>
      <c r="B11" s="138"/>
      <c r="C11" s="138"/>
      <c r="D11" s="138"/>
      <c r="E11" s="138"/>
      <c r="F11" s="138"/>
      <c r="G11" s="138"/>
      <c r="H11" s="138"/>
      <c r="I11" s="138"/>
      <c r="J11" s="139"/>
    </row>
    <row r="12" spans="1:10" ht="36" customHeight="1">
      <c r="A12" s="136" t="s">
        <v>220</v>
      </c>
      <c r="B12" s="136"/>
      <c r="C12" s="136"/>
      <c r="D12" s="136"/>
      <c r="E12" s="136"/>
      <c r="F12" s="136"/>
      <c r="G12" s="136"/>
      <c r="H12" s="136"/>
      <c r="I12" s="136"/>
      <c r="J12" s="136"/>
    </row>
    <row r="13" spans="1:10" ht="29.25" customHeight="1">
      <c r="A13" s="131" t="s">
        <v>221</v>
      </c>
      <c r="B13" s="131"/>
      <c r="C13" s="131"/>
      <c r="D13" s="131"/>
      <c r="E13" s="131"/>
      <c r="F13" s="131"/>
      <c r="G13" s="131"/>
      <c r="H13" s="131"/>
      <c r="I13" s="131"/>
      <c r="J13" s="131"/>
    </row>
    <row r="14" spans="1:10" ht="75">
      <c r="A14" s="67" t="s">
        <v>222</v>
      </c>
      <c r="B14" s="68" t="s">
        <v>223</v>
      </c>
      <c r="C14" s="65" t="s">
        <v>103</v>
      </c>
      <c r="D14" s="66">
        <v>0.04</v>
      </c>
      <c r="E14" s="68" t="s">
        <v>224</v>
      </c>
      <c r="F14" s="65">
        <v>54.53</v>
      </c>
      <c r="G14" s="65">
        <v>53.95</v>
      </c>
      <c r="H14" s="65">
        <v>54.52</v>
      </c>
      <c r="I14" s="73">
        <v>54.76</v>
      </c>
      <c r="J14" s="73">
        <v>55.08</v>
      </c>
    </row>
    <row r="15" spans="1:10" ht="30">
      <c r="A15" s="67" t="s">
        <v>225</v>
      </c>
      <c r="B15" s="68" t="s">
        <v>226</v>
      </c>
      <c r="C15" s="65" t="s">
        <v>103</v>
      </c>
      <c r="D15" s="66">
        <v>0.05</v>
      </c>
      <c r="E15" s="68" t="s">
        <v>224</v>
      </c>
      <c r="F15" s="65">
        <v>66.8</v>
      </c>
      <c r="G15" s="65">
        <v>67.7</v>
      </c>
      <c r="H15" s="65">
        <v>67.2</v>
      </c>
      <c r="I15" s="73">
        <v>67.2</v>
      </c>
      <c r="J15" s="73">
        <v>67.2</v>
      </c>
    </row>
    <row r="16" spans="1:10" ht="60">
      <c r="A16" s="67" t="s">
        <v>227</v>
      </c>
      <c r="B16" s="68" t="s">
        <v>228</v>
      </c>
      <c r="C16" s="65" t="s">
        <v>103</v>
      </c>
      <c r="D16" s="66">
        <v>0.05</v>
      </c>
      <c r="E16" s="68" t="s">
        <v>224</v>
      </c>
      <c r="F16" s="65">
        <v>12.84</v>
      </c>
      <c r="G16" s="65">
        <v>11.1</v>
      </c>
      <c r="H16" s="65">
        <v>9.2200000000000006</v>
      </c>
      <c r="I16" s="73">
        <v>9.0299999999999994</v>
      </c>
      <c r="J16" s="73">
        <v>9.0299999999999994</v>
      </c>
    </row>
    <row r="17" spans="1:10" ht="120">
      <c r="A17" s="67" t="s">
        <v>229</v>
      </c>
      <c r="B17" s="68" t="s">
        <v>110</v>
      </c>
      <c r="C17" s="65" t="s">
        <v>103</v>
      </c>
      <c r="D17" s="66">
        <v>0.04</v>
      </c>
      <c r="E17" s="68" t="s">
        <v>224</v>
      </c>
      <c r="F17" s="65" t="s">
        <v>111</v>
      </c>
      <c r="G17" s="65" t="s">
        <v>111</v>
      </c>
      <c r="H17" s="65">
        <v>5</v>
      </c>
      <c r="I17" s="65">
        <v>30</v>
      </c>
      <c r="J17" s="65">
        <v>50</v>
      </c>
    </row>
    <row r="18" spans="1:10" ht="35.25" customHeight="1">
      <c r="A18" s="131" t="s">
        <v>21</v>
      </c>
      <c r="B18" s="131"/>
      <c r="C18" s="131"/>
      <c r="D18" s="131"/>
      <c r="E18" s="131"/>
      <c r="F18" s="131"/>
      <c r="G18" s="131"/>
      <c r="H18" s="131"/>
      <c r="I18" s="131"/>
      <c r="J18" s="131"/>
    </row>
    <row r="19" spans="1:10" ht="90">
      <c r="A19" s="67" t="s">
        <v>230</v>
      </c>
      <c r="B19" s="68" t="s">
        <v>231</v>
      </c>
      <c r="C19" s="66" t="s">
        <v>103</v>
      </c>
      <c r="D19" s="66">
        <v>0.03</v>
      </c>
      <c r="E19" s="68" t="s">
        <v>224</v>
      </c>
      <c r="F19" s="66">
        <v>5.26</v>
      </c>
      <c r="G19" s="74">
        <v>5.26</v>
      </c>
      <c r="H19" s="74">
        <v>5.26</v>
      </c>
      <c r="I19" s="74">
        <v>0</v>
      </c>
      <c r="J19" s="74">
        <v>0</v>
      </c>
    </row>
    <row r="20" spans="1:10" ht="120">
      <c r="A20" s="67" t="s">
        <v>232</v>
      </c>
      <c r="B20" s="68" t="s">
        <v>233</v>
      </c>
      <c r="C20" s="66" t="s">
        <v>103</v>
      </c>
      <c r="D20" s="66">
        <v>0.06</v>
      </c>
      <c r="E20" s="68" t="s">
        <v>224</v>
      </c>
      <c r="F20" s="66">
        <v>88.18</v>
      </c>
      <c r="G20" s="74">
        <v>96.47</v>
      </c>
      <c r="H20" s="74">
        <v>100</v>
      </c>
      <c r="I20" s="74">
        <v>100</v>
      </c>
      <c r="J20" s="74">
        <v>100</v>
      </c>
    </row>
    <row r="21" spans="1:10" ht="93.75" customHeight="1">
      <c r="A21" s="67" t="s">
        <v>234</v>
      </c>
      <c r="B21" s="68" t="s">
        <v>235</v>
      </c>
      <c r="C21" s="65" t="s">
        <v>103</v>
      </c>
      <c r="D21" s="66">
        <v>0.05</v>
      </c>
      <c r="E21" s="68" t="s">
        <v>224</v>
      </c>
      <c r="F21" s="72">
        <v>12.6</v>
      </c>
      <c r="G21" s="72">
        <v>3.52</v>
      </c>
      <c r="H21" s="72">
        <v>0</v>
      </c>
      <c r="I21" s="72">
        <v>0</v>
      </c>
      <c r="J21" s="72">
        <v>0</v>
      </c>
    </row>
    <row r="22" spans="1:10" ht="93" customHeight="1">
      <c r="A22" s="67" t="s">
        <v>236</v>
      </c>
      <c r="B22" s="68" t="s">
        <v>237</v>
      </c>
      <c r="C22" s="66" t="s">
        <v>103</v>
      </c>
      <c r="D22" s="66">
        <v>0.03</v>
      </c>
      <c r="E22" s="68" t="s">
        <v>224</v>
      </c>
      <c r="F22" s="66">
        <v>5.27</v>
      </c>
      <c r="G22" s="66">
        <v>5.2</v>
      </c>
      <c r="H22" s="66">
        <v>5.2</v>
      </c>
      <c r="I22" s="66">
        <v>5.2</v>
      </c>
      <c r="J22" s="66">
        <v>5.2</v>
      </c>
    </row>
    <row r="23" spans="1:10" ht="60">
      <c r="A23" s="67" t="s">
        <v>238</v>
      </c>
      <c r="B23" s="68" t="s">
        <v>239</v>
      </c>
      <c r="C23" s="65" t="s">
        <v>114</v>
      </c>
      <c r="D23" s="66">
        <v>0.05</v>
      </c>
      <c r="E23" s="68" t="s">
        <v>224</v>
      </c>
      <c r="F23" s="75">
        <v>1767</v>
      </c>
      <c r="G23" s="75">
        <v>1777</v>
      </c>
      <c r="H23" s="75">
        <v>1772</v>
      </c>
      <c r="I23" s="75">
        <v>1780</v>
      </c>
      <c r="J23" s="75">
        <v>1795</v>
      </c>
    </row>
    <row r="24" spans="1:10" ht="60">
      <c r="A24" s="67" t="s">
        <v>240</v>
      </c>
      <c r="B24" s="68" t="s">
        <v>241</v>
      </c>
      <c r="C24" s="66" t="s">
        <v>114</v>
      </c>
      <c r="D24" s="66">
        <v>0.04</v>
      </c>
      <c r="E24" s="68" t="s">
        <v>224</v>
      </c>
      <c r="F24" s="66">
        <v>11.94</v>
      </c>
      <c r="G24" s="66">
        <v>11.99</v>
      </c>
      <c r="H24" s="66">
        <v>11.99</v>
      </c>
      <c r="I24" s="66">
        <v>11.99</v>
      </c>
      <c r="J24" s="66">
        <v>11.99</v>
      </c>
    </row>
    <row r="25" spans="1:10">
      <c r="A25" s="131" t="s">
        <v>52</v>
      </c>
      <c r="B25" s="131"/>
      <c r="C25" s="131"/>
      <c r="D25" s="131"/>
      <c r="E25" s="131"/>
      <c r="F25" s="131"/>
      <c r="G25" s="131"/>
      <c r="H25" s="131"/>
      <c r="I25" s="131"/>
      <c r="J25" s="131"/>
    </row>
    <row r="26" spans="1:10" ht="90">
      <c r="A26" s="76" t="s">
        <v>242</v>
      </c>
      <c r="B26" s="68" t="s">
        <v>243</v>
      </c>
      <c r="C26" s="65" t="s">
        <v>114</v>
      </c>
      <c r="D26" s="66">
        <v>0.04</v>
      </c>
      <c r="E26" s="68" t="s">
        <v>224</v>
      </c>
      <c r="F26" s="66">
        <v>676</v>
      </c>
      <c r="G26" s="66">
        <v>680</v>
      </c>
      <c r="H26" s="66">
        <v>680</v>
      </c>
      <c r="I26" s="66">
        <v>680</v>
      </c>
      <c r="J26" s="66">
        <v>680</v>
      </c>
    </row>
    <row r="27" spans="1:10" ht="30">
      <c r="A27" s="114" t="s">
        <v>258</v>
      </c>
      <c r="B27" s="68" t="s">
        <v>245</v>
      </c>
      <c r="C27" s="65" t="s">
        <v>103</v>
      </c>
      <c r="D27" s="66">
        <v>0.05</v>
      </c>
      <c r="E27" s="68" t="s">
        <v>224</v>
      </c>
      <c r="F27" s="66">
        <v>80</v>
      </c>
      <c r="G27" s="66">
        <v>82</v>
      </c>
      <c r="H27" s="66">
        <v>84</v>
      </c>
      <c r="I27" s="66">
        <v>86</v>
      </c>
      <c r="J27" s="66">
        <v>90</v>
      </c>
    </row>
    <row r="28" spans="1:10">
      <c r="A28" s="131" t="s">
        <v>29</v>
      </c>
      <c r="B28" s="131"/>
      <c r="C28" s="131"/>
      <c r="D28" s="131"/>
      <c r="E28" s="131"/>
      <c r="F28" s="131"/>
      <c r="G28" s="131"/>
      <c r="H28" s="131"/>
      <c r="I28" s="131"/>
      <c r="J28" s="131"/>
    </row>
    <row r="29" spans="1:10" ht="76.5" customHeight="1">
      <c r="A29" s="76" t="s">
        <v>246</v>
      </c>
      <c r="B29" s="68" t="s">
        <v>112</v>
      </c>
      <c r="C29" s="65" t="s">
        <v>103</v>
      </c>
      <c r="D29" s="66">
        <v>0.04</v>
      </c>
      <c r="E29" s="106" t="s">
        <v>106</v>
      </c>
      <c r="F29" s="66">
        <v>79.2</v>
      </c>
      <c r="G29" s="66">
        <v>80</v>
      </c>
      <c r="H29" s="66">
        <v>80.2</v>
      </c>
      <c r="I29" s="66">
        <v>80.400000000000006</v>
      </c>
      <c r="J29" s="66">
        <v>80.5</v>
      </c>
    </row>
    <row r="30" spans="1:10">
      <c r="A30" s="131" t="s">
        <v>247</v>
      </c>
      <c r="B30" s="131"/>
      <c r="C30" s="131"/>
      <c r="D30" s="131"/>
      <c r="E30" s="131"/>
      <c r="F30" s="131"/>
      <c r="G30" s="131"/>
      <c r="H30" s="131"/>
      <c r="I30" s="131"/>
      <c r="J30" s="131"/>
    </row>
    <row r="31" spans="1:10" ht="30">
      <c r="A31" s="67" t="s">
        <v>248</v>
      </c>
      <c r="B31" s="68" t="s">
        <v>113</v>
      </c>
      <c r="C31" s="66" t="s">
        <v>103</v>
      </c>
      <c r="D31" s="66">
        <v>0.05</v>
      </c>
      <c r="E31" s="68" t="s">
        <v>224</v>
      </c>
      <c r="F31" s="71">
        <v>86.8</v>
      </c>
      <c r="G31" s="71">
        <v>98.3</v>
      </c>
      <c r="H31" s="71">
        <v>98.4</v>
      </c>
      <c r="I31" s="71">
        <v>98.5</v>
      </c>
      <c r="J31" s="71">
        <v>98.6</v>
      </c>
    </row>
    <row r="32" spans="1:10">
      <c r="A32" s="140" t="s">
        <v>249</v>
      </c>
      <c r="B32" s="141"/>
      <c r="C32" s="141"/>
      <c r="D32" s="141"/>
      <c r="E32" s="141"/>
      <c r="F32" s="141"/>
      <c r="G32" s="141"/>
      <c r="H32" s="141"/>
      <c r="I32" s="141"/>
      <c r="J32" s="141"/>
    </row>
    <row r="33" spans="1:10" ht="42" customHeight="1">
      <c r="A33" s="136" t="s">
        <v>250</v>
      </c>
      <c r="B33" s="136"/>
      <c r="C33" s="136"/>
      <c r="D33" s="136"/>
      <c r="E33" s="136"/>
      <c r="F33" s="136"/>
      <c r="G33" s="136"/>
      <c r="H33" s="136"/>
      <c r="I33" s="136"/>
      <c r="J33" s="136"/>
    </row>
    <row r="34" spans="1:10" ht="30">
      <c r="A34" s="67" t="s">
        <v>230</v>
      </c>
      <c r="B34" s="68" t="s">
        <v>251</v>
      </c>
      <c r="C34" s="66" t="s">
        <v>114</v>
      </c>
      <c r="D34" s="66">
        <v>0.04</v>
      </c>
      <c r="E34" s="71" t="s">
        <v>224</v>
      </c>
      <c r="F34" s="72">
        <v>203</v>
      </c>
      <c r="G34" s="72">
        <v>216</v>
      </c>
      <c r="H34" s="72">
        <v>200</v>
      </c>
      <c r="I34" s="72">
        <v>200</v>
      </c>
      <c r="J34" s="72">
        <v>200</v>
      </c>
    </row>
    <row r="35" spans="1:10" ht="45">
      <c r="A35" s="67" t="s">
        <v>232</v>
      </c>
      <c r="B35" s="68" t="s">
        <v>252</v>
      </c>
      <c r="C35" s="66" t="s">
        <v>114</v>
      </c>
      <c r="D35" s="66">
        <v>0.04</v>
      </c>
      <c r="E35" s="71" t="s">
        <v>224</v>
      </c>
      <c r="F35" s="77">
        <v>79</v>
      </c>
      <c r="G35" s="77">
        <v>86</v>
      </c>
      <c r="H35" s="77">
        <v>73</v>
      </c>
      <c r="I35" s="77">
        <v>73</v>
      </c>
      <c r="J35" s="77">
        <v>73</v>
      </c>
    </row>
    <row r="36" spans="1:10" ht="30">
      <c r="A36" s="67" t="s">
        <v>234</v>
      </c>
      <c r="B36" s="68" t="s">
        <v>253</v>
      </c>
      <c r="C36" s="66" t="s">
        <v>114</v>
      </c>
      <c r="D36" s="66">
        <v>0.04</v>
      </c>
      <c r="E36" s="71" t="s">
        <v>224</v>
      </c>
      <c r="F36" s="77">
        <v>2</v>
      </c>
      <c r="G36" s="77">
        <v>2</v>
      </c>
      <c r="H36" s="77">
        <v>4</v>
      </c>
      <c r="I36" s="77">
        <v>4</v>
      </c>
      <c r="J36" s="77">
        <v>4</v>
      </c>
    </row>
    <row r="37" spans="1:10" ht="45">
      <c r="A37" s="67" t="s">
        <v>236</v>
      </c>
      <c r="B37" s="68" t="s">
        <v>254</v>
      </c>
      <c r="C37" s="66" t="s">
        <v>114</v>
      </c>
      <c r="D37" s="66">
        <v>0.04</v>
      </c>
      <c r="E37" s="71" t="s">
        <v>224</v>
      </c>
      <c r="F37" s="65">
        <v>51</v>
      </c>
      <c r="G37" s="65">
        <v>57</v>
      </c>
      <c r="H37" s="65">
        <v>48</v>
      </c>
      <c r="I37" s="65">
        <v>48</v>
      </c>
      <c r="J37" s="65">
        <v>48</v>
      </c>
    </row>
    <row r="38" spans="1:10" ht="45">
      <c r="A38" s="67" t="s">
        <v>238</v>
      </c>
      <c r="B38" s="68" t="s">
        <v>255</v>
      </c>
      <c r="C38" s="66" t="s">
        <v>114</v>
      </c>
      <c r="D38" s="66">
        <v>0.04</v>
      </c>
      <c r="E38" s="71" t="s">
        <v>224</v>
      </c>
      <c r="F38" s="65">
        <v>71</v>
      </c>
      <c r="G38" s="65">
        <v>71</v>
      </c>
      <c r="H38" s="65">
        <v>75</v>
      </c>
      <c r="I38" s="65">
        <v>75</v>
      </c>
      <c r="J38" s="65">
        <v>75</v>
      </c>
    </row>
    <row r="39" spans="1:10" ht="18.75" customHeight="1">
      <c r="A39" s="140" t="s">
        <v>256</v>
      </c>
      <c r="B39" s="141"/>
      <c r="C39" s="141"/>
      <c r="D39" s="141"/>
      <c r="E39" s="141"/>
      <c r="F39" s="141"/>
      <c r="G39" s="141"/>
      <c r="H39" s="141"/>
      <c r="I39" s="141"/>
      <c r="J39" s="141"/>
    </row>
    <row r="40" spans="1:10" ht="24.75" customHeight="1">
      <c r="A40" s="142" t="s">
        <v>257</v>
      </c>
      <c r="B40" s="143"/>
      <c r="C40" s="143"/>
      <c r="D40" s="143"/>
      <c r="E40" s="143"/>
      <c r="F40" s="143"/>
      <c r="G40" s="143"/>
      <c r="H40" s="143"/>
      <c r="I40" s="144"/>
      <c r="J40" s="78"/>
    </row>
    <row r="41" spans="1:10" ht="98.25" customHeight="1">
      <c r="A41" s="67" t="s">
        <v>242</v>
      </c>
      <c r="B41" s="79" t="s">
        <v>264</v>
      </c>
      <c r="C41" s="66" t="s">
        <v>115</v>
      </c>
      <c r="D41" s="66">
        <v>0.03</v>
      </c>
      <c r="E41" s="66" t="s">
        <v>263</v>
      </c>
      <c r="F41" s="66">
        <v>5</v>
      </c>
      <c r="G41" s="66">
        <v>5</v>
      </c>
      <c r="H41" s="66">
        <v>5</v>
      </c>
      <c r="I41" s="66">
        <v>5</v>
      </c>
      <c r="J41" s="77">
        <v>5</v>
      </c>
    </row>
    <row r="42" spans="1:10" ht="75">
      <c r="A42" s="67" t="s">
        <v>258</v>
      </c>
      <c r="B42" s="80" t="s">
        <v>259</v>
      </c>
      <c r="C42" s="66" t="s">
        <v>115</v>
      </c>
      <c r="D42" s="66">
        <v>0.04</v>
      </c>
      <c r="E42" s="66" t="s">
        <v>263</v>
      </c>
      <c r="F42" s="81">
        <v>5</v>
      </c>
      <c r="G42" s="81">
        <v>5</v>
      </c>
      <c r="H42" s="81">
        <v>5</v>
      </c>
      <c r="I42" s="81">
        <v>5</v>
      </c>
      <c r="J42" s="77">
        <v>5</v>
      </c>
    </row>
    <row r="43" spans="1:10" ht="83.25" customHeight="1">
      <c r="A43" s="67" t="s">
        <v>244</v>
      </c>
      <c r="B43" s="80" t="s">
        <v>265</v>
      </c>
      <c r="C43" s="66" t="s">
        <v>115</v>
      </c>
      <c r="D43" s="66">
        <v>0.04</v>
      </c>
      <c r="E43" s="66" t="s">
        <v>263</v>
      </c>
      <c r="F43" s="81">
        <v>5</v>
      </c>
      <c r="G43" s="81">
        <v>5</v>
      </c>
      <c r="H43" s="81">
        <v>5</v>
      </c>
      <c r="I43" s="81">
        <v>5</v>
      </c>
      <c r="J43" s="65">
        <v>5</v>
      </c>
    </row>
    <row r="44" spans="1:10" ht="75">
      <c r="A44" s="67" t="s">
        <v>260</v>
      </c>
      <c r="B44" s="82" t="s">
        <v>261</v>
      </c>
      <c r="C44" s="66" t="s">
        <v>115</v>
      </c>
      <c r="D44" s="66">
        <v>0.04</v>
      </c>
      <c r="E44" s="66" t="s">
        <v>263</v>
      </c>
      <c r="F44" s="81">
        <v>5</v>
      </c>
      <c r="G44" s="81">
        <v>5</v>
      </c>
      <c r="H44" s="81">
        <v>5</v>
      </c>
      <c r="I44" s="81">
        <v>5</v>
      </c>
      <c r="J44" s="65">
        <v>5</v>
      </c>
    </row>
    <row r="45" spans="1:10" ht="75">
      <c r="A45" s="67" t="s">
        <v>262</v>
      </c>
      <c r="B45" s="80" t="s">
        <v>266</v>
      </c>
      <c r="C45" s="66" t="s">
        <v>115</v>
      </c>
      <c r="D45" s="66">
        <v>0.03</v>
      </c>
      <c r="E45" s="66" t="s">
        <v>263</v>
      </c>
      <c r="F45" s="81">
        <v>5</v>
      </c>
      <c r="G45" s="81">
        <v>5</v>
      </c>
      <c r="H45" s="81">
        <v>5</v>
      </c>
      <c r="I45" s="81">
        <v>5</v>
      </c>
      <c r="J45" s="65">
        <v>5</v>
      </c>
    </row>
  </sheetData>
  <mergeCells count="24">
    <mergeCell ref="A39:J39"/>
    <mergeCell ref="A40:I40"/>
    <mergeCell ref="A18:J18"/>
    <mergeCell ref="A25:J25"/>
    <mergeCell ref="A28:J28"/>
    <mergeCell ref="A30:J30"/>
    <mergeCell ref="A32:J32"/>
    <mergeCell ref="A33:J33"/>
    <mergeCell ref="A13:J13"/>
    <mergeCell ref="F1:J1"/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:J6"/>
    <mergeCell ref="A11:J11"/>
    <mergeCell ref="A12:J1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E6" sqref="E6"/>
    </sheetView>
  </sheetViews>
  <sheetFormatPr defaultRowHeight="15"/>
  <cols>
    <col min="1" max="1" width="5.7109375" customWidth="1"/>
    <col min="2" max="2" width="51.85546875" customWidth="1"/>
    <col min="3" max="3" width="11.7109375" customWidth="1"/>
  </cols>
  <sheetData>
    <row r="1" spans="1:15" ht="90" customHeight="1">
      <c r="A1" s="32"/>
      <c r="B1" s="33"/>
      <c r="C1" s="33"/>
      <c r="D1" s="33"/>
      <c r="E1" s="33"/>
      <c r="F1" s="33"/>
      <c r="G1" s="33"/>
      <c r="H1" s="33"/>
      <c r="I1" s="34"/>
      <c r="J1" s="34"/>
      <c r="K1" s="151" t="s">
        <v>311</v>
      </c>
      <c r="L1" s="151"/>
      <c r="M1" s="151"/>
      <c r="N1" s="151"/>
      <c r="O1" s="151"/>
    </row>
    <row r="2" spans="1:15" ht="15.75">
      <c r="A2" s="152" t="s">
        <v>116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15.75" customHeight="1">
      <c r="A3" s="153" t="s">
        <v>92</v>
      </c>
      <c r="B3" s="153" t="s">
        <v>117</v>
      </c>
      <c r="C3" s="153" t="s">
        <v>94</v>
      </c>
      <c r="D3" s="154" t="s">
        <v>97</v>
      </c>
      <c r="E3" s="155" t="s">
        <v>98</v>
      </c>
      <c r="F3" s="126" t="s">
        <v>99</v>
      </c>
      <c r="G3" s="145" t="s">
        <v>118</v>
      </c>
      <c r="H3" s="146"/>
      <c r="I3" s="145" t="s">
        <v>119</v>
      </c>
      <c r="J3" s="147"/>
      <c r="K3" s="147"/>
      <c r="L3" s="147"/>
      <c r="M3" s="147"/>
      <c r="N3" s="147"/>
      <c r="O3" s="146"/>
    </row>
    <row r="4" spans="1:15" ht="31.5">
      <c r="A4" s="153"/>
      <c r="B4" s="153"/>
      <c r="C4" s="153"/>
      <c r="D4" s="154"/>
      <c r="E4" s="156"/>
      <c r="F4" s="127"/>
      <c r="G4" s="58" t="s">
        <v>100</v>
      </c>
      <c r="H4" s="58" t="s">
        <v>101</v>
      </c>
      <c r="I4" s="58" t="s">
        <v>120</v>
      </c>
      <c r="J4" s="58" t="s">
        <v>121</v>
      </c>
      <c r="K4" s="58" t="s">
        <v>122</v>
      </c>
      <c r="L4" s="58" t="s">
        <v>123</v>
      </c>
      <c r="M4" s="58" t="s">
        <v>124</v>
      </c>
      <c r="N4" s="58" t="s">
        <v>125</v>
      </c>
      <c r="O4" s="35" t="s">
        <v>126</v>
      </c>
    </row>
    <row r="5" spans="1:15" ht="37.5" customHeight="1">
      <c r="A5" s="148" t="s">
        <v>216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1:15" ht="47.25">
      <c r="A6" s="60">
        <v>1</v>
      </c>
      <c r="B6" s="61" t="s">
        <v>102</v>
      </c>
      <c r="C6" s="62" t="s">
        <v>103</v>
      </c>
      <c r="D6" s="63">
        <f>(49650+5442+282531+928+1675+13302+20611+2334)/(410700-970)*100</f>
        <v>91.883191369926536</v>
      </c>
      <c r="E6" s="63">
        <f>(49650+5442+282531+928+1675+13302+20611+2334)/(410700-970)*100</f>
        <v>91.883191369926536</v>
      </c>
      <c r="F6" s="63">
        <v>92</v>
      </c>
      <c r="G6" s="63">
        <v>92.1</v>
      </c>
      <c r="H6" s="63">
        <v>92.2</v>
      </c>
      <c r="I6" s="63">
        <v>92.3</v>
      </c>
      <c r="J6" s="63">
        <v>92.4</v>
      </c>
      <c r="K6" s="63">
        <v>92.5</v>
      </c>
      <c r="L6" s="63">
        <v>92.6</v>
      </c>
      <c r="M6" s="63">
        <v>92.7</v>
      </c>
      <c r="N6" s="63">
        <v>92.8</v>
      </c>
      <c r="O6" s="63">
        <v>92.9</v>
      </c>
    </row>
    <row r="7" spans="1:15" ht="141.75">
      <c r="A7" s="60" t="s">
        <v>105</v>
      </c>
      <c r="B7" s="61" t="s">
        <v>217</v>
      </c>
      <c r="C7" s="62" t="s">
        <v>103</v>
      </c>
      <c r="D7" s="62">
        <v>78.8</v>
      </c>
      <c r="E7" s="62">
        <v>82.4</v>
      </c>
      <c r="F7" s="62">
        <v>86.6</v>
      </c>
      <c r="G7" s="62">
        <v>91.3</v>
      </c>
      <c r="H7" s="62">
        <v>100</v>
      </c>
      <c r="I7" s="62">
        <v>100</v>
      </c>
      <c r="J7" s="62">
        <v>100</v>
      </c>
      <c r="K7" s="62">
        <v>100</v>
      </c>
      <c r="L7" s="62">
        <v>100</v>
      </c>
      <c r="M7" s="62">
        <v>100</v>
      </c>
      <c r="N7" s="62">
        <v>100</v>
      </c>
      <c r="O7" s="62">
        <v>100</v>
      </c>
    </row>
    <row r="8" spans="1:15" ht="110.25">
      <c r="A8" s="60" t="s">
        <v>107</v>
      </c>
      <c r="B8" s="61" t="s">
        <v>218</v>
      </c>
      <c r="C8" s="57" t="s">
        <v>103</v>
      </c>
      <c r="D8" s="57">
        <v>1.96</v>
      </c>
      <c r="E8" s="57">
        <v>1.86</v>
      </c>
      <c r="F8" s="57">
        <v>1.82</v>
      </c>
      <c r="G8" s="57">
        <v>1.78</v>
      </c>
      <c r="H8" s="57">
        <v>1.74</v>
      </c>
      <c r="I8" s="57">
        <f t="shared" ref="I8:O8" si="0">H8-0.04</f>
        <v>1.7</v>
      </c>
      <c r="J8" s="57">
        <f t="shared" si="0"/>
        <v>1.66</v>
      </c>
      <c r="K8" s="57">
        <f t="shared" si="0"/>
        <v>1.6199999999999999</v>
      </c>
      <c r="L8" s="57">
        <f t="shared" si="0"/>
        <v>1.5799999999999998</v>
      </c>
      <c r="M8" s="57">
        <f t="shared" si="0"/>
        <v>1.5399999999999998</v>
      </c>
      <c r="N8" s="57">
        <f t="shared" si="0"/>
        <v>1.4999999999999998</v>
      </c>
      <c r="O8" s="57">
        <f t="shared" si="0"/>
        <v>1.4599999999999997</v>
      </c>
    </row>
    <row r="9" spans="1:15" ht="94.5">
      <c r="A9" s="60" t="s">
        <v>108</v>
      </c>
      <c r="B9" s="61" t="s">
        <v>109</v>
      </c>
      <c r="C9" s="62" t="s">
        <v>103</v>
      </c>
      <c r="D9" s="64">
        <v>65.72</v>
      </c>
      <c r="E9" s="64">
        <v>70.73</v>
      </c>
      <c r="F9" s="64">
        <v>73.760000000000005</v>
      </c>
      <c r="G9" s="64">
        <v>76.150000000000006</v>
      </c>
      <c r="H9" s="64">
        <v>76.150000000000006</v>
      </c>
      <c r="I9" s="64">
        <v>76.150000000000006</v>
      </c>
      <c r="J9" s="64">
        <v>76.150000000000006</v>
      </c>
      <c r="K9" s="64">
        <v>76.150000000000006</v>
      </c>
      <c r="L9" s="64">
        <v>76.150000000000006</v>
      </c>
      <c r="M9" s="64">
        <v>76.150000000000006</v>
      </c>
      <c r="N9" s="64">
        <v>76.150000000000006</v>
      </c>
      <c r="O9" s="64">
        <v>76.150000000000006</v>
      </c>
    </row>
  </sheetData>
  <mergeCells count="11">
    <mergeCell ref="G3:H3"/>
    <mergeCell ref="I3:O3"/>
    <mergeCell ref="A5:O5"/>
    <mergeCell ref="K1:O1"/>
    <mergeCell ref="A2:O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"/>
  <sheetViews>
    <sheetView view="pageBreakPreview" zoomScaleSheetLayoutView="100" workbookViewId="0">
      <selection activeCell="H2" sqref="H2"/>
    </sheetView>
  </sheetViews>
  <sheetFormatPr defaultRowHeight="12.75"/>
  <cols>
    <col min="1" max="1" width="5.85546875" style="36" customWidth="1"/>
    <col min="2" max="2" width="18.85546875" style="36" customWidth="1"/>
    <col min="3" max="3" width="10.7109375" style="36" customWidth="1"/>
    <col min="4" max="4" width="11.5703125" style="36" customWidth="1"/>
    <col min="5" max="5" width="12.5703125" style="36" customWidth="1"/>
    <col min="6" max="6" width="8.7109375" style="36" customWidth="1"/>
    <col min="7" max="7" width="9.140625" style="36"/>
    <col min="8" max="8" width="9.5703125" style="36" customWidth="1"/>
    <col min="9" max="256" width="9.140625" style="36"/>
    <col min="257" max="257" width="5.85546875" style="36" customWidth="1"/>
    <col min="258" max="258" width="18.85546875" style="36" customWidth="1"/>
    <col min="259" max="259" width="10.7109375" style="36" customWidth="1"/>
    <col min="260" max="260" width="11.5703125" style="36" customWidth="1"/>
    <col min="261" max="261" width="12.5703125" style="36" customWidth="1"/>
    <col min="262" max="262" width="8.7109375" style="36" customWidth="1"/>
    <col min="263" max="263" width="9.140625" style="36"/>
    <col min="264" max="264" width="9.5703125" style="36" customWidth="1"/>
    <col min="265" max="512" width="9.140625" style="36"/>
    <col min="513" max="513" width="5.85546875" style="36" customWidth="1"/>
    <col min="514" max="514" width="18.85546875" style="36" customWidth="1"/>
    <col min="515" max="515" width="10.7109375" style="36" customWidth="1"/>
    <col min="516" max="516" width="11.5703125" style="36" customWidth="1"/>
    <col min="517" max="517" width="12.5703125" style="36" customWidth="1"/>
    <col min="518" max="518" width="8.7109375" style="36" customWidth="1"/>
    <col min="519" max="519" width="9.140625" style="36"/>
    <col min="520" max="520" width="9.5703125" style="36" customWidth="1"/>
    <col min="521" max="768" width="9.140625" style="36"/>
    <col min="769" max="769" width="5.85546875" style="36" customWidth="1"/>
    <col min="770" max="770" width="18.85546875" style="36" customWidth="1"/>
    <col min="771" max="771" width="10.7109375" style="36" customWidth="1"/>
    <col min="772" max="772" width="11.5703125" style="36" customWidth="1"/>
    <col min="773" max="773" width="12.5703125" style="36" customWidth="1"/>
    <col min="774" max="774" width="8.7109375" style="36" customWidth="1"/>
    <col min="775" max="775" width="9.140625" style="36"/>
    <col min="776" max="776" width="9.5703125" style="36" customWidth="1"/>
    <col min="777" max="1024" width="9.140625" style="36"/>
    <col min="1025" max="1025" width="5.85546875" style="36" customWidth="1"/>
    <col min="1026" max="1026" width="18.85546875" style="36" customWidth="1"/>
    <col min="1027" max="1027" width="10.7109375" style="36" customWidth="1"/>
    <col min="1028" max="1028" width="11.5703125" style="36" customWidth="1"/>
    <col min="1029" max="1029" width="12.5703125" style="36" customWidth="1"/>
    <col min="1030" max="1030" width="8.7109375" style="36" customWidth="1"/>
    <col min="1031" max="1031" width="9.140625" style="36"/>
    <col min="1032" max="1032" width="9.5703125" style="36" customWidth="1"/>
    <col min="1033" max="1280" width="9.140625" style="36"/>
    <col min="1281" max="1281" width="5.85546875" style="36" customWidth="1"/>
    <col min="1282" max="1282" width="18.85546875" style="36" customWidth="1"/>
    <col min="1283" max="1283" width="10.7109375" style="36" customWidth="1"/>
    <col min="1284" max="1284" width="11.5703125" style="36" customWidth="1"/>
    <col min="1285" max="1285" width="12.5703125" style="36" customWidth="1"/>
    <col min="1286" max="1286" width="8.7109375" style="36" customWidth="1"/>
    <col min="1287" max="1287" width="9.140625" style="36"/>
    <col min="1288" max="1288" width="9.5703125" style="36" customWidth="1"/>
    <col min="1289" max="1536" width="9.140625" style="36"/>
    <col min="1537" max="1537" width="5.85546875" style="36" customWidth="1"/>
    <col min="1538" max="1538" width="18.85546875" style="36" customWidth="1"/>
    <col min="1539" max="1539" width="10.7109375" style="36" customWidth="1"/>
    <col min="1540" max="1540" width="11.5703125" style="36" customWidth="1"/>
    <col min="1541" max="1541" width="12.5703125" style="36" customWidth="1"/>
    <col min="1542" max="1542" width="8.7109375" style="36" customWidth="1"/>
    <col min="1543" max="1543" width="9.140625" style="36"/>
    <col min="1544" max="1544" width="9.5703125" style="36" customWidth="1"/>
    <col min="1545" max="1792" width="9.140625" style="36"/>
    <col min="1793" max="1793" width="5.85546875" style="36" customWidth="1"/>
    <col min="1794" max="1794" width="18.85546875" style="36" customWidth="1"/>
    <col min="1795" max="1795" width="10.7109375" style="36" customWidth="1"/>
    <col min="1796" max="1796" width="11.5703125" style="36" customWidth="1"/>
    <col min="1797" max="1797" width="12.5703125" style="36" customWidth="1"/>
    <col min="1798" max="1798" width="8.7109375" style="36" customWidth="1"/>
    <col min="1799" max="1799" width="9.140625" style="36"/>
    <col min="1800" max="1800" width="9.5703125" style="36" customWidth="1"/>
    <col min="1801" max="2048" width="9.140625" style="36"/>
    <col min="2049" max="2049" width="5.85546875" style="36" customWidth="1"/>
    <col min="2050" max="2050" width="18.85546875" style="36" customWidth="1"/>
    <col min="2051" max="2051" width="10.7109375" style="36" customWidth="1"/>
    <col min="2052" max="2052" width="11.5703125" style="36" customWidth="1"/>
    <col min="2053" max="2053" width="12.5703125" style="36" customWidth="1"/>
    <col min="2054" max="2054" width="8.7109375" style="36" customWidth="1"/>
    <col min="2055" max="2055" width="9.140625" style="36"/>
    <col min="2056" max="2056" width="9.5703125" style="36" customWidth="1"/>
    <col min="2057" max="2304" width="9.140625" style="36"/>
    <col min="2305" max="2305" width="5.85546875" style="36" customWidth="1"/>
    <col min="2306" max="2306" width="18.85546875" style="36" customWidth="1"/>
    <col min="2307" max="2307" width="10.7109375" style="36" customWidth="1"/>
    <col min="2308" max="2308" width="11.5703125" style="36" customWidth="1"/>
    <col min="2309" max="2309" width="12.5703125" style="36" customWidth="1"/>
    <col min="2310" max="2310" width="8.7109375" style="36" customWidth="1"/>
    <col min="2311" max="2311" width="9.140625" style="36"/>
    <col min="2312" max="2312" width="9.5703125" style="36" customWidth="1"/>
    <col min="2313" max="2560" width="9.140625" style="36"/>
    <col min="2561" max="2561" width="5.85546875" style="36" customWidth="1"/>
    <col min="2562" max="2562" width="18.85546875" style="36" customWidth="1"/>
    <col min="2563" max="2563" width="10.7109375" style="36" customWidth="1"/>
    <col min="2564" max="2564" width="11.5703125" style="36" customWidth="1"/>
    <col min="2565" max="2565" width="12.5703125" style="36" customWidth="1"/>
    <col min="2566" max="2566" width="8.7109375" style="36" customWidth="1"/>
    <col min="2567" max="2567" width="9.140625" style="36"/>
    <col min="2568" max="2568" width="9.5703125" style="36" customWidth="1"/>
    <col min="2569" max="2816" width="9.140625" style="36"/>
    <col min="2817" max="2817" width="5.85546875" style="36" customWidth="1"/>
    <col min="2818" max="2818" width="18.85546875" style="36" customWidth="1"/>
    <col min="2819" max="2819" width="10.7109375" style="36" customWidth="1"/>
    <col min="2820" max="2820" width="11.5703125" style="36" customWidth="1"/>
    <col min="2821" max="2821" width="12.5703125" style="36" customWidth="1"/>
    <col min="2822" max="2822" width="8.7109375" style="36" customWidth="1"/>
    <col min="2823" max="2823" width="9.140625" style="36"/>
    <col min="2824" max="2824" width="9.5703125" style="36" customWidth="1"/>
    <col min="2825" max="3072" width="9.140625" style="36"/>
    <col min="3073" max="3073" width="5.85546875" style="36" customWidth="1"/>
    <col min="3074" max="3074" width="18.85546875" style="36" customWidth="1"/>
    <col min="3075" max="3075" width="10.7109375" style="36" customWidth="1"/>
    <col min="3076" max="3076" width="11.5703125" style="36" customWidth="1"/>
    <col min="3077" max="3077" width="12.5703125" style="36" customWidth="1"/>
    <col min="3078" max="3078" width="8.7109375" style="36" customWidth="1"/>
    <col min="3079" max="3079" width="9.140625" style="36"/>
    <col min="3080" max="3080" width="9.5703125" style="36" customWidth="1"/>
    <col min="3081" max="3328" width="9.140625" style="36"/>
    <col min="3329" max="3329" width="5.85546875" style="36" customWidth="1"/>
    <col min="3330" max="3330" width="18.85546875" style="36" customWidth="1"/>
    <col min="3331" max="3331" width="10.7109375" style="36" customWidth="1"/>
    <col min="3332" max="3332" width="11.5703125" style="36" customWidth="1"/>
    <col min="3333" max="3333" width="12.5703125" style="36" customWidth="1"/>
    <col min="3334" max="3334" width="8.7109375" style="36" customWidth="1"/>
    <col min="3335" max="3335" width="9.140625" style="36"/>
    <col min="3336" max="3336" width="9.5703125" style="36" customWidth="1"/>
    <col min="3337" max="3584" width="9.140625" style="36"/>
    <col min="3585" max="3585" width="5.85546875" style="36" customWidth="1"/>
    <col min="3586" max="3586" width="18.85546875" style="36" customWidth="1"/>
    <col min="3587" max="3587" width="10.7109375" style="36" customWidth="1"/>
    <col min="3588" max="3588" width="11.5703125" style="36" customWidth="1"/>
    <col min="3589" max="3589" width="12.5703125" style="36" customWidth="1"/>
    <col min="3590" max="3590" width="8.7109375" style="36" customWidth="1"/>
    <col min="3591" max="3591" width="9.140625" style="36"/>
    <col min="3592" max="3592" width="9.5703125" style="36" customWidth="1"/>
    <col min="3593" max="3840" width="9.140625" style="36"/>
    <col min="3841" max="3841" width="5.85546875" style="36" customWidth="1"/>
    <col min="3842" max="3842" width="18.85546875" style="36" customWidth="1"/>
    <col min="3843" max="3843" width="10.7109375" style="36" customWidth="1"/>
    <col min="3844" max="3844" width="11.5703125" style="36" customWidth="1"/>
    <col min="3845" max="3845" width="12.5703125" style="36" customWidth="1"/>
    <col min="3846" max="3846" width="8.7109375" style="36" customWidth="1"/>
    <col min="3847" max="3847" width="9.140625" style="36"/>
    <col min="3848" max="3848" width="9.5703125" style="36" customWidth="1"/>
    <col min="3849" max="4096" width="9.140625" style="36"/>
    <col min="4097" max="4097" width="5.85546875" style="36" customWidth="1"/>
    <col min="4098" max="4098" width="18.85546875" style="36" customWidth="1"/>
    <col min="4099" max="4099" width="10.7109375" style="36" customWidth="1"/>
    <col min="4100" max="4100" width="11.5703125" style="36" customWidth="1"/>
    <col min="4101" max="4101" width="12.5703125" style="36" customWidth="1"/>
    <col min="4102" max="4102" width="8.7109375" style="36" customWidth="1"/>
    <col min="4103" max="4103" width="9.140625" style="36"/>
    <col min="4104" max="4104" width="9.5703125" style="36" customWidth="1"/>
    <col min="4105" max="4352" width="9.140625" style="36"/>
    <col min="4353" max="4353" width="5.85546875" style="36" customWidth="1"/>
    <col min="4354" max="4354" width="18.85546875" style="36" customWidth="1"/>
    <col min="4355" max="4355" width="10.7109375" style="36" customWidth="1"/>
    <col min="4356" max="4356" width="11.5703125" style="36" customWidth="1"/>
    <col min="4357" max="4357" width="12.5703125" style="36" customWidth="1"/>
    <col min="4358" max="4358" width="8.7109375" style="36" customWidth="1"/>
    <col min="4359" max="4359" width="9.140625" style="36"/>
    <col min="4360" max="4360" width="9.5703125" style="36" customWidth="1"/>
    <col min="4361" max="4608" width="9.140625" style="36"/>
    <col min="4609" max="4609" width="5.85546875" style="36" customWidth="1"/>
    <col min="4610" max="4610" width="18.85546875" style="36" customWidth="1"/>
    <col min="4611" max="4611" width="10.7109375" style="36" customWidth="1"/>
    <col min="4612" max="4612" width="11.5703125" style="36" customWidth="1"/>
    <col min="4613" max="4613" width="12.5703125" style="36" customWidth="1"/>
    <col min="4614" max="4614" width="8.7109375" style="36" customWidth="1"/>
    <col min="4615" max="4615" width="9.140625" style="36"/>
    <col min="4616" max="4616" width="9.5703125" style="36" customWidth="1"/>
    <col min="4617" max="4864" width="9.140625" style="36"/>
    <col min="4865" max="4865" width="5.85546875" style="36" customWidth="1"/>
    <col min="4866" max="4866" width="18.85546875" style="36" customWidth="1"/>
    <col min="4867" max="4867" width="10.7109375" style="36" customWidth="1"/>
    <col min="4868" max="4868" width="11.5703125" style="36" customWidth="1"/>
    <col min="4869" max="4869" width="12.5703125" style="36" customWidth="1"/>
    <col min="4870" max="4870" width="8.7109375" style="36" customWidth="1"/>
    <col min="4871" max="4871" width="9.140625" style="36"/>
    <col min="4872" max="4872" width="9.5703125" style="36" customWidth="1"/>
    <col min="4873" max="5120" width="9.140625" style="36"/>
    <col min="5121" max="5121" width="5.85546875" style="36" customWidth="1"/>
    <col min="5122" max="5122" width="18.85546875" style="36" customWidth="1"/>
    <col min="5123" max="5123" width="10.7109375" style="36" customWidth="1"/>
    <col min="5124" max="5124" width="11.5703125" style="36" customWidth="1"/>
    <col min="5125" max="5125" width="12.5703125" style="36" customWidth="1"/>
    <col min="5126" max="5126" width="8.7109375" style="36" customWidth="1"/>
    <col min="5127" max="5127" width="9.140625" style="36"/>
    <col min="5128" max="5128" width="9.5703125" style="36" customWidth="1"/>
    <col min="5129" max="5376" width="9.140625" style="36"/>
    <col min="5377" max="5377" width="5.85546875" style="36" customWidth="1"/>
    <col min="5378" max="5378" width="18.85546875" style="36" customWidth="1"/>
    <col min="5379" max="5379" width="10.7109375" style="36" customWidth="1"/>
    <col min="5380" max="5380" width="11.5703125" style="36" customWidth="1"/>
    <col min="5381" max="5381" width="12.5703125" style="36" customWidth="1"/>
    <col min="5382" max="5382" width="8.7109375" style="36" customWidth="1"/>
    <col min="5383" max="5383" width="9.140625" style="36"/>
    <col min="5384" max="5384" width="9.5703125" style="36" customWidth="1"/>
    <col min="5385" max="5632" width="9.140625" style="36"/>
    <col min="5633" max="5633" width="5.85546875" style="36" customWidth="1"/>
    <col min="5634" max="5634" width="18.85546875" style="36" customWidth="1"/>
    <col min="5635" max="5635" width="10.7109375" style="36" customWidth="1"/>
    <col min="5636" max="5636" width="11.5703125" style="36" customWidth="1"/>
    <col min="5637" max="5637" width="12.5703125" style="36" customWidth="1"/>
    <col min="5638" max="5638" width="8.7109375" style="36" customWidth="1"/>
    <col min="5639" max="5639" width="9.140625" style="36"/>
    <col min="5640" max="5640" width="9.5703125" style="36" customWidth="1"/>
    <col min="5641" max="5888" width="9.140625" style="36"/>
    <col min="5889" max="5889" width="5.85546875" style="36" customWidth="1"/>
    <col min="5890" max="5890" width="18.85546875" style="36" customWidth="1"/>
    <col min="5891" max="5891" width="10.7109375" style="36" customWidth="1"/>
    <col min="5892" max="5892" width="11.5703125" style="36" customWidth="1"/>
    <col min="5893" max="5893" width="12.5703125" style="36" customWidth="1"/>
    <col min="5894" max="5894" width="8.7109375" style="36" customWidth="1"/>
    <col min="5895" max="5895" width="9.140625" style="36"/>
    <col min="5896" max="5896" width="9.5703125" style="36" customWidth="1"/>
    <col min="5897" max="6144" width="9.140625" style="36"/>
    <col min="6145" max="6145" width="5.85546875" style="36" customWidth="1"/>
    <col min="6146" max="6146" width="18.85546875" style="36" customWidth="1"/>
    <col min="6147" max="6147" width="10.7109375" style="36" customWidth="1"/>
    <col min="6148" max="6148" width="11.5703125" style="36" customWidth="1"/>
    <col min="6149" max="6149" width="12.5703125" style="36" customWidth="1"/>
    <col min="6150" max="6150" width="8.7109375" style="36" customWidth="1"/>
    <col min="6151" max="6151" width="9.140625" style="36"/>
    <col min="6152" max="6152" width="9.5703125" style="36" customWidth="1"/>
    <col min="6153" max="6400" width="9.140625" style="36"/>
    <col min="6401" max="6401" width="5.85546875" style="36" customWidth="1"/>
    <col min="6402" max="6402" width="18.85546875" style="36" customWidth="1"/>
    <col min="6403" max="6403" width="10.7109375" style="36" customWidth="1"/>
    <col min="6404" max="6404" width="11.5703125" style="36" customWidth="1"/>
    <col min="6405" max="6405" width="12.5703125" style="36" customWidth="1"/>
    <col min="6406" max="6406" width="8.7109375" style="36" customWidth="1"/>
    <col min="6407" max="6407" width="9.140625" style="36"/>
    <col min="6408" max="6408" width="9.5703125" style="36" customWidth="1"/>
    <col min="6409" max="6656" width="9.140625" style="36"/>
    <col min="6657" max="6657" width="5.85546875" style="36" customWidth="1"/>
    <col min="6658" max="6658" width="18.85546875" style="36" customWidth="1"/>
    <col min="6659" max="6659" width="10.7109375" style="36" customWidth="1"/>
    <col min="6660" max="6660" width="11.5703125" style="36" customWidth="1"/>
    <col min="6661" max="6661" width="12.5703125" style="36" customWidth="1"/>
    <col min="6662" max="6662" width="8.7109375" style="36" customWidth="1"/>
    <col min="6663" max="6663" width="9.140625" style="36"/>
    <col min="6664" max="6664" width="9.5703125" style="36" customWidth="1"/>
    <col min="6665" max="6912" width="9.140625" style="36"/>
    <col min="6913" max="6913" width="5.85546875" style="36" customWidth="1"/>
    <col min="6914" max="6914" width="18.85546875" style="36" customWidth="1"/>
    <col min="6915" max="6915" width="10.7109375" style="36" customWidth="1"/>
    <col min="6916" max="6916" width="11.5703125" style="36" customWidth="1"/>
    <col min="6917" max="6917" width="12.5703125" style="36" customWidth="1"/>
    <col min="6918" max="6918" width="8.7109375" style="36" customWidth="1"/>
    <col min="6919" max="6919" width="9.140625" style="36"/>
    <col min="6920" max="6920" width="9.5703125" style="36" customWidth="1"/>
    <col min="6921" max="7168" width="9.140625" style="36"/>
    <col min="7169" max="7169" width="5.85546875" style="36" customWidth="1"/>
    <col min="7170" max="7170" width="18.85546875" style="36" customWidth="1"/>
    <col min="7171" max="7171" width="10.7109375" style="36" customWidth="1"/>
    <col min="7172" max="7172" width="11.5703125" style="36" customWidth="1"/>
    <col min="7173" max="7173" width="12.5703125" style="36" customWidth="1"/>
    <col min="7174" max="7174" width="8.7109375" style="36" customWidth="1"/>
    <col min="7175" max="7175" width="9.140625" style="36"/>
    <col min="7176" max="7176" width="9.5703125" style="36" customWidth="1"/>
    <col min="7177" max="7424" width="9.140625" style="36"/>
    <col min="7425" max="7425" width="5.85546875" style="36" customWidth="1"/>
    <col min="7426" max="7426" width="18.85546875" style="36" customWidth="1"/>
    <col min="7427" max="7427" width="10.7109375" style="36" customWidth="1"/>
    <col min="7428" max="7428" width="11.5703125" style="36" customWidth="1"/>
    <col min="7429" max="7429" width="12.5703125" style="36" customWidth="1"/>
    <col min="7430" max="7430" width="8.7109375" style="36" customWidth="1"/>
    <col min="7431" max="7431" width="9.140625" style="36"/>
    <col min="7432" max="7432" width="9.5703125" style="36" customWidth="1"/>
    <col min="7433" max="7680" width="9.140625" style="36"/>
    <col min="7681" max="7681" width="5.85546875" style="36" customWidth="1"/>
    <col min="7682" max="7682" width="18.85546875" style="36" customWidth="1"/>
    <col min="7683" max="7683" width="10.7109375" style="36" customWidth="1"/>
    <col min="7684" max="7684" width="11.5703125" style="36" customWidth="1"/>
    <col min="7685" max="7685" width="12.5703125" style="36" customWidth="1"/>
    <col min="7686" max="7686" width="8.7109375" style="36" customWidth="1"/>
    <col min="7687" max="7687" width="9.140625" style="36"/>
    <col min="7688" max="7688" width="9.5703125" style="36" customWidth="1"/>
    <col min="7689" max="7936" width="9.140625" style="36"/>
    <col min="7937" max="7937" width="5.85546875" style="36" customWidth="1"/>
    <col min="7938" max="7938" width="18.85546875" style="36" customWidth="1"/>
    <col min="7939" max="7939" width="10.7109375" style="36" customWidth="1"/>
    <col min="7940" max="7940" width="11.5703125" style="36" customWidth="1"/>
    <col min="7941" max="7941" width="12.5703125" style="36" customWidth="1"/>
    <col min="7942" max="7942" width="8.7109375" style="36" customWidth="1"/>
    <col min="7943" max="7943" width="9.140625" style="36"/>
    <col min="7944" max="7944" width="9.5703125" style="36" customWidth="1"/>
    <col min="7945" max="8192" width="9.140625" style="36"/>
    <col min="8193" max="8193" width="5.85546875" style="36" customWidth="1"/>
    <col min="8194" max="8194" width="18.85546875" style="36" customWidth="1"/>
    <col min="8195" max="8195" width="10.7109375" style="36" customWidth="1"/>
    <col min="8196" max="8196" width="11.5703125" style="36" customWidth="1"/>
    <col min="8197" max="8197" width="12.5703125" style="36" customWidth="1"/>
    <col min="8198" max="8198" width="8.7109375" style="36" customWidth="1"/>
    <col min="8199" max="8199" width="9.140625" style="36"/>
    <col min="8200" max="8200" width="9.5703125" style="36" customWidth="1"/>
    <col min="8201" max="8448" width="9.140625" style="36"/>
    <col min="8449" max="8449" width="5.85546875" style="36" customWidth="1"/>
    <col min="8450" max="8450" width="18.85546875" style="36" customWidth="1"/>
    <col min="8451" max="8451" width="10.7109375" style="36" customWidth="1"/>
    <col min="8452" max="8452" width="11.5703125" style="36" customWidth="1"/>
    <col min="8453" max="8453" width="12.5703125" style="36" customWidth="1"/>
    <col min="8454" max="8454" width="8.7109375" style="36" customWidth="1"/>
    <col min="8455" max="8455" width="9.140625" style="36"/>
    <col min="8456" max="8456" width="9.5703125" style="36" customWidth="1"/>
    <col min="8457" max="8704" width="9.140625" style="36"/>
    <col min="8705" max="8705" width="5.85546875" style="36" customWidth="1"/>
    <col min="8706" max="8706" width="18.85546875" style="36" customWidth="1"/>
    <col min="8707" max="8707" width="10.7109375" style="36" customWidth="1"/>
    <col min="8708" max="8708" width="11.5703125" style="36" customWidth="1"/>
    <col min="8709" max="8709" width="12.5703125" style="36" customWidth="1"/>
    <col min="8710" max="8710" width="8.7109375" style="36" customWidth="1"/>
    <col min="8711" max="8711" width="9.140625" style="36"/>
    <col min="8712" max="8712" width="9.5703125" style="36" customWidth="1"/>
    <col min="8713" max="8960" width="9.140625" style="36"/>
    <col min="8961" max="8961" width="5.85546875" style="36" customWidth="1"/>
    <col min="8962" max="8962" width="18.85546875" style="36" customWidth="1"/>
    <col min="8963" max="8963" width="10.7109375" style="36" customWidth="1"/>
    <col min="8964" max="8964" width="11.5703125" style="36" customWidth="1"/>
    <col min="8965" max="8965" width="12.5703125" style="36" customWidth="1"/>
    <col min="8966" max="8966" width="8.7109375" style="36" customWidth="1"/>
    <col min="8967" max="8967" width="9.140625" style="36"/>
    <col min="8968" max="8968" width="9.5703125" style="36" customWidth="1"/>
    <col min="8969" max="9216" width="9.140625" style="36"/>
    <col min="9217" max="9217" width="5.85546875" style="36" customWidth="1"/>
    <col min="9218" max="9218" width="18.85546875" style="36" customWidth="1"/>
    <col min="9219" max="9219" width="10.7109375" style="36" customWidth="1"/>
    <col min="9220" max="9220" width="11.5703125" style="36" customWidth="1"/>
    <col min="9221" max="9221" width="12.5703125" style="36" customWidth="1"/>
    <col min="9222" max="9222" width="8.7109375" style="36" customWidth="1"/>
    <col min="9223" max="9223" width="9.140625" style="36"/>
    <col min="9224" max="9224" width="9.5703125" style="36" customWidth="1"/>
    <col min="9225" max="9472" width="9.140625" style="36"/>
    <col min="9473" max="9473" width="5.85546875" style="36" customWidth="1"/>
    <col min="9474" max="9474" width="18.85546875" style="36" customWidth="1"/>
    <col min="9475" max="9475" width="10.7109375" style="36" customWidth="1"/>
    <col min="9476" max="9476" width="11.5703125" style="36" customWidth="1"/>
    <col min="9477" max="9477" width="12.5703125" style="36" customWidth="1"/>
    <col min="9478" max="9478" width="8.7109375" style="36" customWidth="1"/>
    <col min="9479" max="9479" width="9.140625" style="36"/>
    <col min="9480" max="9480" width="9.5703125" style="36" customWidth="1"/>
    <col min="9481" max="9728" width="9.140625" style="36"/>
    <col min="9729" max="9729" width="5.85546875" style="36" customWidth="1"/>
    <col min="9730" max="9730" width="18.85546875" style="36" customWidth="1"/>
    <col min="9731" max="9731" width="10.7109375" style="36" customWidth="1"/>
    <col min="9732" max="9732" width="11.5703125" style="36" customWidth="1"/>
    <col min="9733" max="9733" width="12.5703125" style="36" customWidth="1"/>
    <col min="9734" max="9734" width="8.7109375" style="36" customWidth="1"/>
    <col min="9735" max="9735" width="9.140625" style="36"/>
    <col min="9736" max="9736" width="9.5703125" style="36" customWidth="1"/>
    <col min="9737" max="9984" width="9.140625" style="36"/>
    <col min="9985" max="9985" width="5.85546875" style="36" customWidth="1"/>
    <col min="9986" max="9986" width="18.85546875" style="36" customWidth="1"/>
    <col min="9987" max="9987" width="10.7109375" style="36" customWidth="1"/>
    <col min="9988" max="9988" width="11.5703125" style="36" customWidth="1"/>
    <col min="9989" max="9989" width="12.5703125" style="36" customWidth="1"/>
    <col min="9990" max="9990" width="8.7109375" style="36" customWidth="1"/>
    <col min="9991" max="9991" width="9.140625" style="36"/>
    <col min="9992" max="9992" width="9.5703125" style="36" customWidth="1"/>
    <col min="9993" max="10240" width="9.140625" style="36"/>
    <col min="10241" max="10241" width="5.85546875" style="36" customWidth="1"/>
    <col min="10242" max="10242" width="18.85546875" style="36" customWidth="1"/>
    <col min="10243" max="10243" width="10.7109375" style="36" customWidth="1"/>
    <col min="10244" max="10244" width="11.5703125" style="36" customWidth="1"/>
    <col min="10245" max="10245" width="12.5703125" style="36" customWidth="1"/>
    <col min="10246" max="10246" width="8.7109375" style="36" customWidth="1"/>
    <col min="10247" max="10247" width="9.140625" style="36"/>
    <col min="10248" max="10248" width="9.5703125" style="36" customWidth="1"/>
    <col min="10249" max="10496" width="9.140625" style="36"/>
    <col min="10497" max="10497" width="5.85546875" style="36" customWidth="1"/>
    <col min="10498" max="10498" width="18.85546875" style="36" customWidth="1"/>
    <col min="10499" max="10499" width="10.7109375" style="36" customWidth="1"/>
    <col min="10500" max="10500" width="11.5703125" style="36" customWidth="1"/>
    <col min="10501" max="10501" width="12.5703125" style="36" customWidth="1"/>
    <col min="10502" max="10502" width="8.7109375" style="36" customWidth="1"/>
    <col min="10503" max="10503" width="9.140625" style="36"/>
    <col min="10504" max="10504" width="9.5703125" style="36" customWidth="1"/>
    <col min="10505" max="10752" width="9.140625" style="36"/>
    <col min="10753" max="10753" width="5.85546875" style="36" customWidth="1"/>
    <col min="10754" max="10754" width="18.85546875" style="36" customWidth="1"/>
    <col min="10755" max="10755" width="10.7109375" style="36" customWidth="1"/>
    <col min="10756" max="10756" width="11.5703125" style="36" customWidth="1"/>
    <col min="10757" max="10757" width="12.5703125" style="36" customWidth="1"/>
    <col min="10758" max="10758" width="8.7109375" style="36" customWidth="1"/>
    <col min="10759" max="10759" width="9.140625" style="36"/>
    <col min="10760" max="10760" width="9.5703125" style="36" customWidth="1"/>
    <col min="10761" max="11008" width="9.140625" style="36"/>
    <col min="11009" max="11009" width="5.85546875" style="36" customWidth="1"/>
    <col min="11010" max="11010" width="18.85546875" style="36" customWidth="1"/>
    <col min="11011" max="11011" width="10.7109375" style="36" customWidth="1"/>
    <col min="11012" max="11012" width="11.5703125" style="36" customWidth="1"/>
    <col min="11013" max="11013" width="12.5703125" style="36" customWidth="1"/>
    <col min="11014" max="11014" width="8.7109375" style="36" customWidth="1"/>
    <col min="11015" max="11015" width="9.140625" style="36"/>
    <col min="11016" max="11016" width="9.5703125" style="36" customWidth="1"/>
    <col min="11017" max="11264" width="9.140625" style="36"/>
    <col min="11265" max="11265" width="5.85546875" style="36" customWidth="1"/>
    <col min="11266" max="11266" width="18.85546875" style="36" customWidth="1"/>
    <col min="11267" max="11267" width="10.7109375" style="36" customWidth="1"/>
    <col min="11268" max="11268" width="11.5703125" style="36" customWidth="1"/>
    <col min="11269" max="11269" width="12.5703125" style="36" customWidth="1"/>
    <col min="11270" max="11270" width="8.7109375" style="36" customWidth="1"/>
    <col min="11271" max="11271" width="9.140625" style="36"/>
    <col min="11272" max="11272" width="9.5703125" style="36" customWidth="1"/>
    <col min="11273" max="11520" width="9.140625" style="36"/>
    <col min="11521" max="11521" width="5.85546875" style="36" customWidth="1"/>
    <col min="11522" max="11522" width="18.85546875" style="36" customWidth="1"/>
    <col min="11523" max="11523" width="10.7109375" style="36" customWidth="1"/>
    <col min="11524" max="11524" width="11.5703125" style="36" customWidth="1"/>
    <col min="11525" max="11525" width="12.5703125" style="36" customWidth="1"/>
    <col min="11526" max="11526" width="8.7109375" style="36" customWidth="1"/>
    <col min="11527" max="11527" width="9.140625" style="36"/>
    <col min="11528" max="11528" width="9.5703125" style="36" customWidth="1"/>
    <col min="11529" max="11776" width="9.140625" style="36"/>
    <col min="11777" max="11777" width="5.85546875" style="36" customWidth="1"/>
    <col min="11778" max="11778" width="18.85546875" style="36" customWidth="1"/>
    <col min="11779" max="11779" width="10.7109375" style="36" customWidth="1"/>
    <col min="11780" max="11780" width="11.5703125" style="36" customWidth="1"/>
    <col min="11781" max="11781" width="12.5703125" style="36" customWidth="1"/>
    <col min="11782" max="11782" width="8.7109375" style="36" customWidth="1"/>
    <col min="11783" max="11783" width="9.140625" style="36"/>
    <col min="11784" max="11784" width="9.5703125" style="36" customWidth="1"/>
    <col min="11785" max="12032" width="9.140625" style="36"/>
    <col min="12033" max="12033" width="5.85546875" style="36" customWidth="1"/>
    <col min="12034" max="12034" width="18.85546875" style="36" customWidth="1"/>
    <col min="12035" max="12035" width="10.7109375" style="36" customWidth="1"/>
    <col min="12036" max="12036" width="11.5703125" style="36" customWidth="1"/>
    <col min="12037" max="12037" width="12.5703125" style="36" customWidth="1"/>
    <col min="12038" max="12038" width="8.7109375" style="36" customWidth="1"/>
    <col min="12039" max="12039" width="9.140625" style="36"/>
    <col min="12040" max="12040" width="9.5703125" style="36" customWidth="1"/>
    <col min="12041" max="12288" width="9.140625" style="36"/>
    <col min="12289" max="12289" width="5.85546875" style="36" customWidth="1"/>
    <col min="12290" max="12290" width="18.85546875" style="36" customWidth="1"/>
    <col min="12291" max="12291" width="10.7109375" style="36" customWidth="1"/>
    <col min="12292" max="12292" width="11.5703125" style="36" customWidth="1"/>
    <col min="12293" max="12293" width="12.5703125" style="36" customWidth="1"/>
    <col min="12294" max="12294" width="8.7109375" style="36" customWidth="1"/>
    <col min="12295" max="12295" width="9.140625" style="36"/>
    <col min="12296" max="12296" width="9.5703125" style="36" customWidth="1"/>
    <col min="12297" max="12544" width="9.140625" style="36"/>
    <col min="12545" max="12545" width="5.85546875" style="36" customWidth="1"/>
    <col min="12546" max="12546" width="18.85546875" style="36" customWidth="1"/>
    <col min="12547" max="12547" width="10.7109375" style="36" customWidth="1"/>
    <col min="12548" max="12548" width="11.5703125" style="36" customWidth="1"/>
    <col min="12549" max="12549" width="12.5703125" style="36" customWidth="1"/>
    <col min="12550" max="12550" width="8.7109375" style="36" customWidth="1"/>
    <col min="12551" max="12551" width="9.140625" style="36"/>
    <col min="12552" max="12552" width="9.5703125" style="36" customWidth="1"/>
    <col min="12553" max="12800" width="9.140625" style="36"/>
    <col min="12801" max="12801" width="5.85546875" style="36" customWidth="1"/>
    <col min="12802" max="12802" width="18.85546875" style="36" customWidth="1"/>
    <col min="12803" max="12803" width="10.7109375" style="36" customWidth="1"/>
    <col min="12804" max="12804" width="11.5703125" style="36" customWidth="1"/>
    <col min="12805" max="12805" width="12.5703125" style="36" customWidth="1"/>
    <col min="12806" max="12806" width="8.7109375" style="36" customWidth="1"/>
    <col min="12807" max="12807" width="9.140625" style="36"/>
    <col min="12808" max="12808" width="9.5703125" style="36" customWidth="1"/>
    <col min="12809" max="13056" width="9.140625" style="36"/>
    <col min="13057" max="13057" width="5.85546875" style="36" customWidth="1"/>
    <col min="13058" max="13058" width="18.85546875" style="36" customWidth="1"/>
    <col min="13059" max="13059" width="10.7109375" style="36" customWidth="1"/>
    <col min="13060" max="13060" width="11.5703125" style="36" customWidth="1"/>
    <col min="13061" max="13061" width="12.5703125" style="36" customWidth="1"/>
    <col min="13062" max="13062" width="8.7109375" style="36" customWidth="1"/>
    <col min="13063" max="13063" width="9.140625" style="36"/>
    <col min="13064" max="13064" width="9.5703125" style="36" customWidth="1"/>
    <col min="13065" max="13312" width="9.140625" style="36"/>
    <col min="13313" max="13313" width="5.85546875" style="36" customWidth="1"/>
    <col min="13314" max="13314" width="18.85546875" style="36" customWidth="1"/>
    <col min="13315" max="13315" width="10.7109375" style="36" customWidth="1"/>
    <col min="13316" max="13316" width="11.5703125" style="36" customWidth="1"/>
    <col min="13317" max="13317" width="12.5703125" style="36" customWidth="1"/>
    <col min="13318" max="13318" width="8.7109375" style="36" customWidth="1"/>
    <col min="13319" max="13319" width="9.140625" style="36"/>
    <col min="13320" max="13320" width="9.5703125" style="36" customWidth="1"/>
    <col min="13321" max="13568" width="9.140625" style="36"/>
    <col min="13569" max="13569" width="5.85546875" style="36" customWidth="1"/>
    <col min="13570" max="13570" width="18.85546875" style="36" customWidth="1"/>
    <col min="13571" max="13571" width="10.7109375" style="36" customWidth="1"/>
    <col min="13572" max="13572" width="11.5703125" style="36" customWidth="1"/>
    <col min="13573" max="13573" width="12.5703125" style="36" customWidth="1"/>
    <col min="13574" max="13574" width="8.7109375" style="36" customWidth="1"/>
    <col min="13575" max="13575" width="9.140625" style="36"/>
    <col min="13576" max="13576" width="9.5703125" style="36" customWidth="1"/>
    <col min="13577" max="13824" width="9.140625" style="36"/>
    <col min="13825" max="13825" width="5.85546875" style="36" customWidth="1"/>
    <col min="13826" max="13826" width="18.85546875" style="36" customWidth="1"/>
    <col min="13827" max="13827" width="10.7109375" style="36" customWidth="1"/>
    <col min="13828" max="13828" width="11.5703125" style="36" customWidth="1"/>
    <col min="13829" max="13829" width="12.5703125" style="36" customWidth="1"/>
    <col min="13830" max="13830" width="8.7109375" style="36" customWidth="1"/>
    <col min="13831" max="13831" width="9.140625" style="36"/>
    <col min="13832" max="13832" width="9.5703125" style="36" customWidth="1"/>
    <col min="13833" max="14080" width="9.140625" style="36"/>
    <col min="14081" max="14081" width="5.85546875" style="36" customWidth="1"/>
    <col min="14082" max="14082" width="18.85546875" style="36" customWidth="1"/>
    <col min="14083" max="14083" width="10.7109375" style="36" customWidth="1"/>
    <col min="14084" max="14084" width="11.5703125" style="36" customWidth="1"/>
    <col min="14085" max="14085" width="12.5703125" style="36" customWidth="1"/>
    <col min="14086" max="14086" width="8.7109375" style="36" customWidth="1"/>
    <col min="14087" max="14087" width="9.140625" style="36"/>
    <col min="14088" max="14088" width="9.5703125" style="36" customWidth="1"/>
    <col min="14089" max="14336" width="9.140625" style="36"/>
    <col min="14337" max="14337" width="5.85546875" style="36" customWidth="1"/>
    <col min="14338" max="14338" width="18.85546875" style="36" customWidth="1"/>
    <col min="14339" max="14339" width="10.7109375" style="36" customWidth="1"/>
    <col min="14340" max="14340" width="11.5703125" style="36" customWidth="1"/>
    <col min="14341" max="14341" width="12.5703125" style="36" customWidth="1"/>
    <col min="14342" max="14342" width="8.7109375" style="36" customWidth="1"/>
    <col min="14343" max="14343" width="9.140625" style="36"/>
    <col min="14344" max="14344" width="9.5703125" style="36" customWidth="1"/>
    <col min="14345" max="14592" width="9.140625" style="36"/>
    <col min="14593" max="14593" width="5.85546875" style="36" customWidth="1"/>
    <col min="14594" max="14594" width="18.85546875" style="36" customWidth="1"/>
    <col min="14595" max="14595" width="10.7109375" style="36" customWidth="1"/>
    <col min="14596" max="14596" width="11.5703125" style="36" customWidth="1"/>
    <col min="14597" max="14597" width="12.5703125" style="36" customWidth="1"/>
    <col min="14598" max="14598" width="8.7109375" style="36" customWidth="1"/>
    <col min="14599" max="14599" width="9.140625" style="36"/>
    <col min="14600" max="14600" width="9.5703125" style="36" customWidth="1"/>
    <col min="14601" max="14848" width="9.140625" style="36"/>
    <col min="14849" max="14849" width="5.85546875" style="36" customWidth="1"/>
    <col min="14850" max="14850" width="18.85546875" style="36" customWidth="1"/>
    <col min="14851" max="14851" width="10.7109375" style="36" customWidth="1"/>
    <col min="14852" max="14852" width="11.5703125" style="36" customWidth="1"/>
    <col min="14853" max="14853" width="12.5703125" style="36" customWidth="1"/>
    <col min="14854" max="14854" width="8.7109375" style="36" customWidth="1"/>
    <col min="14855" max="14855" width="9.140625" style="36"/>
    <col min="14856" max="14856" width="9.5703125" style="36" customWidth="1"/>
    <col min="14857" max="15104" width="9.140625" style="36"/>
    <col min="15105" max="15105" width="5.85546875" style="36" customWidth="1"/>
    <col min="15106" max="15106" width="18.85546875" style="36" customWidth="1"/>
    <col min="15107" max="15107" width="10.7109375" style="36" customWidth="1"/>
    <col min="15108" max="15108" width="11.5703125" style="36" customWidth="1"/>
    <col min="15109" max="15109" width="12.5703125" style="36" customWidth="1"/>
    <col min="15110" max="15110" width="8.7109375" style="36" customWidth="1"/>
    <col min="15111" max="15111" width="9.140625" style="36"/>
    <col min="15112" max="15112" width="9.5703125" style="36" customWidth="1"/>
    <col min="15113" max="15360" width="9.140625" style="36"/>
    <col min="15361" max="15361" width="5.85546875" style="36" customWidth="1"/>
    <col min="15362" max="15362" width="18.85546875" style="36" customWidth="1"/>
    <col min="15363" max="15363" width="10.7109375" style="36" customWidth="1"/>
    <col min="15364" max="15364" width="11.5703125" style="36" customWidth="1"/>
    <col min="15365" max="15365" width="12.5703125" style="36" customWidth="1"/>
    <col min="15366" max="15366" width="8.7109375" style="36" customWidth="1"/>
    <col min="15367" max="15367" width="9.140625" style="36"/>
    <col min="15368" max="15368" width="9.5703125" style="36" customWidth="1"/>
    <col min="15369" max="15616" width="9.140625" style="36"/>
    <col min="15617" max="15617" width="5.85546875" style="36" customWidth="1"/>
    <col min="15618" max="15618" width="18.85546875" style="36" customWidth="1"/>
    <col min="15619" max="15619" width="10.7109375" style="36" customWidth="1"/>
    <col min="15620" max="15620" width="11.5703125" style="36" customWidth="1"/>
    <col min="15621" max="15621" width="12.5703125" style="36" customWidth="1"/>
    <col min="15622" max="15622" width="8.7109375" style="36" customWidth="1"/>
    <col min="15623" max="15623" width="9.140625" style="36"/>
    <col min="15624" max="15624" width="9.5703125" style="36" customWidth="1"/>
    <col min="15625" max="15872" width="9.140625" style="36"/>
    <col min="15873" max="15873" width="5.85546875" style="36" customWidth="1"/>
    <col min="15874" max="15874" width="18.85546875" style="36" customWidth="1"/>
    <col min="15875" max="15875" width="10.7109375" style="36" customWidth="1"/>
    <col min="15876" max="15876" width="11.5703125" style="36" customWidth="1"/>
    <col min="15877" max="15877" width="12.5703125" style="36" customWidth="1"/>
    <col min="15878" max="15878" width="8.7109375" style="36" customWidth="1"/>
    <col min="15879" max="15879" width="9.140625" style="36"/>
    <col min="15880" max="15880" width="9.5703125" style="36" customWidth="1"/>
    <col min="15881" max="16128" width="9.140625" style="36"/>
    <col min="16129" max="16129" width="5.85546875" style="36" customWidth="1"/>
    <col min="16130" max="16130" width="18.85546875" style="36" customWidth="1"/>
    <col min="16131" max="16131" width="10.7109375" style="36" customWidth="1"/>
    <col min="16132" max="16132" width="11.5703125" style="36" customWidth="1"/>
    <col min="16133" max="16133" width="12.5703125" style="36" customWidth="1"/>
    <col min="16134" max="16134" width="8.7109375" style="36" customWidth="1"/>
    <col min="16135" max="16135" width="9.140625" style="36"/>
    <col min="16136" max="16136" width="9.5703125" style="36" customWidth="1"/>
    <col min="16137" max="16384" width="9.140625" style="36"/>
  </cols>
  <sheetData>
    <row r="1" spans="1:16" ht="18" customHeight="1">
      <c r="M1" s="159" t="s">
        <v>149</v>
      </c>
      <c r="N1" s="159"/>
      <c r="O1" s="159"/>
      <c r="P1" s="159"/>
    </row>
    <row r="2" spans="1:16" ht="80.25" customHeight="1">
      <c r="M2" s="158" t="s">
        <v>267</v>
      </c>
      <c r="N2" s="158"/>
      <c r="O2" s="158"/>
      <c r="P2" s="158"/>
    </row>
    <row r="3" spans="1:16" ht="18.75" customHeight="1">
      <c r="O3" s="37"/>
      <c r="P3" s="37"/>
    </row>
    <row r="4" spans="1:16" ht="39.75" customHeight="1">
      <c r="A4" s="160" t="s">
        <v>127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ht="27" customHeight="1">
      <c r="A5" s="38"/>
      <c r="B5" s="38"/>
      <c r="C5" s="38"/>
      <c r="D5" s="38"/>
      <c r="E5" s="38"/>
      <c r="F5" s="38"/>
      <c r="G5" s="38"/>
      <c r="H5" s="161" t="s">
        <v>128</v>
      </c>
      <c r="I5" s="162"/>
      <c r="J5" s="162"/>
      <c r="K5" s="162"/>
      <c r="L5" s="162"/>
      <c r="M5" s="162"/>
      <c r="N5" s="162"/>
      <c r="O5" s="162"/>
      <c r="P5" s="162"/>
    </row>
    <row r="6" spans="1:16" ht="32.25" customHeight="1">
      <c r="A6" s="38"/>
      <c r="B6" s="38"/>
      <c r="C6" s="38"/>
      <c r="D6" s="38"/>
      <c r="E6" s="38"/>
      <c r="F6" s="38"/>
      <c r="G6" s="38"/>
      <c r="H6" s="157" t="s">
        <v>129</v>
      </c>
      <c r="I6" s="158"/>
      <c r="J6" s="158"/>
      <c r="K6" s="158"/>
      <c r="L6" s="158"/>
      <c r="M6" s="158"/>
      <c r="N6" s="158"/>
      <c r="O6" s="158"/>
      <c r="P6" s="158"/>
    </row>
    <row r="7" spans="1:16" ht="28.5" customHeight="1">
      <c r="O7" s="36" t="s">
        <v>130</v>
      </c>
    </row>
    <row r="8" spans="1:16" s="39" customFormat="1" ht="12.75" customHeight="1">
      <c r="A8" s="165" t="s">
        <v>131</v>
      </c>
      <c r="B8" s="165" t="s">
        <v>132</v>
      </c>
      <c r="C8" s="165" t="s">
        <v>133</v>
      </c>
      <c r="D8" s="165" t="s">
        <v>134</v>
      </c>
      <c r="E8" s="165" t="s">
        <v>135</v>
      </c>
      <c r="F8" s="165" t="s">
        <v>136</v>
      </c>
      <c r="G8" s="167"/>
      <c r="H8" s="165" t="s">
        <v>137</v>
      </c>
      <c r="I8" s="165"/>
      <c r="J8" s="165"/>
      <c r="K8" s="165"/>
      <c r="L8" s="165"/>
      <c r="M8" s="165"/>
      <c r="N8" s="168" t="s">
        <v>138</v>
      </c>
      <c r="O8" s="168"/>
      <c r="P8" s="168"/>
    </row>
    <row r="9" spans="1:16" s="39" customFormat="1" ht="26.25" customHeight="1">
      <c r="A9" s="165"/>
      <c r="B9" s="165"/>
      <c r="C9" s="165"/>
      <c r="D9" s="165"/>
      <c r="E9" s="165"/>
      <c r="F9" s="167"/>
      <c r="G9" s="167"/>
      <c r="H9" s="165"/>
      <c r="I9" s="165"/>
      <c r="J9" s="165"/>
      <c r="K9" s="165"/>
      <c r="L9" s="165"/>
      <c r="M9" s="165"/>
      <c r="N9" s="168"/>
      <c r="O9" s="168"/>
      <c r="P9" s="168"/>
    </row>
    <row r="10" spans="1:16" s="39" customFormat="1" ht="47.25" customHeight="1">
      <c r="A10" s="166"/>
      <c r="B10" s="166"/>
      <c r="C10" s="166"/>
      <c r="D10" s="166"/>
      <c r="E10" s="166"/>
      <c r="F10" s="40" t="s">
        <v>139</v>
      </c>
      <c r="G10" s="41" t="s">
        <v>140</v>
      </c>
      <c r="H10" s="40" t="s">
        <v>141</v>
      </c>
      <c r="I10" s="40" t="s">
        <v>142</v>
      </c>
      <c r="J10" s="40" t="s">
        <v>143</v>
      </c>
      <c r="K10" s="40" t="s">
        <v>144</v>
      </c>
      <c r="L10" s="40" t="s">
        <v>145</v>
      </c>
      <c r="M10" s="40" t="s">
        <v>146</v>
      </c>
      <c r="N10" s="40" t="s">
        <v>147</v>
      </c>
      <c r="O10" s="40" t="s">
        <v>143</v>
      </c>
      <c r="P10" s="40" t="s">
        <v>145</v>
      </c>
    </row>
    <row r="11" spans="1:16" ht="15" customHeight="1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7</v>
      </c>
      <c r="G11" s="42">
        <v>8</v>
      </c>
      <c r="H11" s="42">
        <v>9</v>
      </c>
      <c r="I11" s="42">
        <v>10</v>
      </c>
      <c r="J11" s="42">
        <v>11</v>
      </c>
      <c r="K11" s="42">
        <v>12</v>
      </c>
      <c r="L11" s="42">
        <v>13</v>
      </c>
      <c r="M11" s="42">
        <v>14</v>
      </c>
      <c r="N11" s="42">
        <v>15</v>
      </c>
      <c r="O11" s="42">
        <v>16</v>
      </c>
      <c r="P11" s="42">
        <v>17</v>
      </c>
    </row>
    <row r="12" spans="1:16" ht="19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ht="18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ht="18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ht="19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ht="18.7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ht="19.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ht="20.2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ht="19.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ht="39.75" customHeight="1">
      <c r="A20" s="43"/>
      <c r="B20" s="44" t="s">
        <v>148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ht="24.75" customHeight="1">
      <c r="A21" s="45"/>
      <c r="B21" s="4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3" spans="1:16" s="47" customFormat="1" ht="15.75">
      <c r="B23" s="169"/>
      <c r="C23" s="169"/>
      <c r="D23" s="169"/>
      <c r="E23" s="169"/>
      <c r="G23" s="169"/>
      <c r="H23" s="169"/>
      <c r="I23" s="169"/>
      <c r="J23" s="169"/>
      <c r="K23" s="169"/>
      <c r="L23" s="169"/>
      <c r="M23" s="169"/>
      <c r="O23" s="169"/>
      <c r="P23" s="169"/>
    </row>
    <row r="24" spans="1:16" s="47" customFormat="1" ht="15.75">
      <c r="B24" s="48"/>
      <c r="C24" s="48"/>
      <c r="D24" s="48"/>
      <c r="E24" s="48"/>
      <c r="G24" s="48"/>
      <c r="H24" s="48"/>
      <c r="I24" s="48"/>
      <c r="J24" s="48"/>
      <c r="K24" s="48"/>
      <c r="L24" s="48"/>
      <c r="M24" s="48"/>
      <c r="O24" s="48"/>
      <c r="P24" s="48"/>
    </row>
    <row r="25" spans="1:16" s="47" customFormat="1" ht="15.75">
      <c r="B25" s="48"/>
      <c r="C25" s="48"/>
      <c r="D25" s="48"/>
      <c r="E25" s="48"/>
      <c r="G25" s="48"/>
      <c r="H25" s="48"/>
      <c r="I25" s="48"/>
      <c r="J25" s="48"/>
      <c r="K25" s="48"/>
      <c r="L25" s="48"/>
      <c r="M25" s="48"/>
      <c r="O25" s="48"/>
      <c r="P25" s="48"/>
    </row>
    <row r="26" spans="1:16" s="34" customFormat="1" ht="49.5" customHeight="1">
      <c r="A26" s="163"/>
      <c r="B26" s="163"/>
      <c r="C26" s="163"/>
      <c r="N26" s="164"/>
      <c r="O26" s="164"/>
      <c r="P26" s="164"/>
    </row>
  </sheetData>
  <mergeCells count="19">
    <mergeCell ref="A26:C26"/>
    <mergeCell ref="N26:P26"/>
    <mergeCell ref="A8:A10"/>
    <mergeCell ref="B8:B10"/>
    <mergeCell ref="C8:C10"/>
    <mergeCell ref="D8:D10"/>
    <mergeCell ref="E8:E10"/>
    <mergeCell ref="F8:G9"/>
    <mergeCell ref="H8:M9"/>
    <mergeCell ref="N8:P9"/>
    <mergeCell ref="B23:E23"/>
    <mergeCell ref="G23:M23"/>
    <mergeCell ref="O23:P23"/>
    <mergeCell ref="H6:P6"/>
    <mergeCell ref="M1:N1"/>
    <mergeCell ref="O1:P1"/>
    <mergeCell ref="M2:P2"/>
    <mergeCell ref="A4:P4"/>
    <mergeCell ref="H5:P5"/>
  </mergeCells>
  <pageMargins left="0.78740157480314965" right="0.78740157480314965" top="0.78740157480314965" bottom="0.59055118110236227" header="0.51181102362204722" footer="0.51181102362204722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workbookViewId="0">
      <selection sqref="A1:D21"/>
    </sheetView>
  </sheetViews>
  <sheetFormatPr defaultRowHeight="15"/>
  <cols>
    <col min="1" max="1" width="4.42578125" customWidth="1"/>
    <col min="2" max="2" width="30.140625" customWidth="1"/>
    <col min="3" max="3" width="37.7109375" customWidth="1"/>
    <col min="4" max="4" width="14.5703125" customWidth="1"/>
  </cols>
  <sheetData>
    <row r="1" spans="1:4">
      <c r="A1" s="101"/>
      <c r="B1" s="101"/>
      <c r="C1" s="172" t="s">
        <v>178</v>
      </c>
      <c r="D1" s="172"/>
    </row>
    <row r="2" spans="1:4">
      <c r="A2" s="101"/>
      <c r="B2" s="101"/>
      <c r="C2" s="173" t="s">
        <v>176</v>
      </c>
      <c r="D2" s="173"/>
    </row>
    <row r="3" spans="1:4" ht="35.25" customHeight="1">
      <c r="A3" s="101"/>
      <c r="B3" s="101"/>
      <c r="C3" s="173" t="s">
        <v>177</v>
      </c>
      <c r="D3" s="173"/>
    </row>
    <row r="4" spans="1:4">
      <c r="A4" s="101"/>
      <c r="B4" s="101"/>
      <c r="C4" s="101"/>
      <c r="D4" s="101"/>
    </row>
    <row r="5" spans="1:4" ht="37.5" customHeight="1">
      <c r="A5" s="170" t="s">
        <v>182</v>
      </c>
      <c r="B5" s="171"/>
      <c r="C5" s="171"/>
      <c r="D5" s="171"/>
    </row>
    <row r="6" spans="1:4" ht="15.75">
      <c r="A6" s="102"/>
      <c r="B6" s="103"/>
      <c r="C6" s="103"/>
      <c r="D6" s="103"/>
    </row>
    <row r="7" spans="1:4" ht="64.5" customHeight="1">
      <c r="A7" s="104" t="s">
        <v>92</v>
      </c>
      <c r="B7" s="104" t="s">
        <v>179</v>
      </c>
      <c r="C7" s="104" t="s">
        <v>180</v>
      </c>
      <c r="D7" s="104" t="s">
        <v>181</v>
      </c>
    </row>
    <row r="8" spans="1:4" ht="99.75" customHeight="1">
      <c r="A8" s="105">
        <v>1</v>
      </c>
      <c r="B8" s="105" t="s">
        <v>183</v>
      </c>
      <c r="C8" s="105" t="s">
        <v>185</v>
      </c>
      <c r="D8" s="105" t="s">
        <v>184</v>
      </c>
    </row>
    <row r="9" spans="1:4" ht="99.75" customHeight="1">
      <c r="A9" s="105">
        <v>2</v>
      </c>
      <c r="B9" s="105" t="s">
        <v>186</v>
      </c>
      <c r="C9" s="105" t="s">
        <v>187</v>
      </c>
      <c r="D9" s="105" t="s">
        <v>184</v>
      </c>
    </row>
    <row r="10" spans="1:4" ht="126">
      <c r="A10" s="105">
        <v>3</v>
      </c>
      <c r="B10" s="105" t="s">
        <v>188</v>
      </c>
      <c r="C10" s="105" t="s">
        <v>189</v>
      </c>
      <c r="D10" s="105" t="s">
        <v>190</v>
      </c>
    </row>
    <row r="11" spans="1:4" ht="126">
      <c r="A11" s="105">
        <v>4</v>
      </c>
      <c r="B11" s="105" t="s">
        <v>191</v>
      </c>
      <c r="C11" s="105" t="s">
        <v>192</v>
      </c>
      <c r="D11" s="105" t="s">
        <v>184</v>
      </c>
    </row>
    <row r="12" spans="1:4" ht="78.75">
      <c r="A12" s="105">
        <v>5</v>
      </c>
      <c r="B12" s="105" t="s">
        <v>193</v>
      </c>
      <c r="C12" s="105" t="s">
        <v>194</v>
      </c>
      <c r="D12" s="105" t="s">
        <v>190</v>
      </c>
    </row>
    <row r="13" spans="1:4" ht="126">
      <c r="A13" s="105">
        <v>6</v>
      </c>
      <c r="B13" s="105" t="s">
        <v>195</v>
      </c>
      <c r="C13" s="105" t="s">
        <v>196</v>
      </c>
      <c r="D13" s="105" t="s">
        <v>184</v>
      </c>
    </row>
    <row r="14" spans="1:4" ht="220.5">
      <c r="A14" s="105">
        <v>7</v>
      </c>
      <c r="B14" s="105" t="s">
        <v>197</v>
      </c>
      <c r="C14" s="105" t="s">
        <v>198</v>
      </c>
      <c r="D14" s="105" t="s">
        <v>203</v>
      </c>
    </row>
    <row r="15" spans="1:4" ht="220.5">
      <c r="A15" s="105">
        <v>8</v>
      </c>
      <c r="B15" s="105" t="s">
        <v>199</v>
      </c>
      <c r="C15" s="105" t="s">
        <v>200</v>
      </c>
      <c r="D15" s="105" t="s">
        <v>203</v>
      </c>
    </row>
    <row r="16" spans="1:4" ht="252">
      <c r="A16" s="105">
        <v>9</v>
      </c>
      <c r="B16" s="105" t="s">
        <v>201</v>
      </c>
      <c r="C16" s="105" t="s">
        <v>202</v>
      </c>
      <c r="D16" s="105" t="s">
        <v>203</v>
      </c>
    </row>
    <row r="17" spans="1:7" ht="126">
      <c r="A17" s="105">
        <v>10</v>
      </c>
      <c r="B17" s="105" t="s">
        <v>204</v>
      </c>
      <c r="C17" s="105" t="s">
        <v>205</v>
      </c>
      <c r="D17" s="105" t="s">
        <v>203</v>
      </c>
    </row>
    <row r="18" spans="1:7" ht="141.75">
      <c r="A18" s="105">
        <v>11</v>
      </c>
      <c r="B18" s="105" t="s">
        <v>206</v>
      </c>
      <c r="C18" s="105" t="s">
        <v>207</v>
      </c>
      <c r="D18" s="105" t="s">
        <v>203</v>
      </c>
    </row>
    <row r="19" spans="1:7" ht="126">
      <c r="A19" s="105">
        <v>12</v>
      </c>
      <c r="B19" s="105" t="s">
        <v>208</v>
      </c>
      <c r="C19" s="105" t="s">
        <v>209</v>
      </c>
      <c r="D19" s="105" t="s">
        <v>203</v>
      </c>
    </row>
    <row r="20" spans="1:7" ht="141.75">
      <c r="A20" s="105">
        <v>13</v>
      </c>
      <c r="B20" s="105" t="s">
        <v>210</v>
      </c>
      <c r="C20" s="105" t="s">
        <v>211</v>
      </c>
      <c r="D20" s="105" t="s">
        <v>203</v>
      </c>
    </row>
    <row r="21" spans="1:7" ht="204.75">
      <c r="A21" s="105">
        <v>14</v>
      </c>
      <c r="B21" s="105" t="s">
        <v>212</v>
      </c>
      <c r="C21" s="105" t="s">
        <v>213</v>
      </c>
      <c r="D21" s="105" t="s">
        <v>203</v>
      </c>
    </row>
    <row r="22" spans="1:7" ht="141.75">
      <c r="A22" s="2">
        <v>15</v>
      </c>
      <c r="B22" s="2" t="s">
        <v>214</v>
      </c>
      <c r="C22" s="2" t="s">
        <v>215</v>
      </c>
      <c r="D22" s="2" t="s">
        <v>203</v>
      </c>
    </row>
    <row r="25" spans="1:7" ht="15.75">
      <c r="A25" s="33"/>
      <c r="B25" s="33"/>
      <c r="C25" s="33"/>
      <c r="D25" s="33"/>
      <c r="E25" s="33"/>
      <c r="F25" s="33"/>
      <c r="G25" s="33"/>
    </row>
  </sheetData>
  <mergeCells count="4">
    <mergeCell ref="A5:D5"/>
    <mergeCell ref="C1:D1"/>
    <mergeCell ref="C2:D2"/>
    <mergeCell ref="C3:D3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M7" sqref="M7"/>
    </sheetView>
  </sheetViews>
  <sheetFormatPr defaultRowHeight="15"/>
  <cols>
    <col min="1" max="1" width="16" customWidth="1"/>
    <col min="2" max="2" width="16.85546875" customWidth="1"/>
    <col min="3" max="3" width="18.7109375" customWidth="1"/>
    <col min="4" max="7" width="6.42578125" customWidth="1"/>
    <col min="8" max="10" width="12.85546875" customWidth="1"/>
    <col min="11" max="11" width="14.5703125" customWidth="1"/>
  </cols>
  <sheetData>
    <row r="1" spans="1:11" ht="76.5" customHeight="1">
      <c r="A1" s="83"/>
      <c r="B1" s="83"/>
      <c r="C1" s="83"/>
      <c r="D1" s="83"/>
      <c r="E1" s="83"/>
      <c r="F1" s="83"/>
      <c r="G1" s="83"/>
      <c r="H1" s="83"/>
      <c r="I1" s="174" t="s">
        <v>312</v>
      </c>
      <c r="J1" s="175"/>
      <c r="K1" s="175"/>
    </row>
    <row r="2" spans="1:11" ht="37.5" customHeight="1">
      <c r="A2" s="176" t="s">
        <v>159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33" customHeight="1">
      <c r="A3" s="177" t="s">
        <v>158</v>
      </c>
      <c r="B3" s="177" t="s">
        <v>150</v>
      </c>
      <c r="C3" s="177" t="s">
        <v>151</v>
      </c>
      <c r="D3" s="177" t="s">
        <v>2</v>
      </c>
      <c r="E3" s="177"/>
      <c r="F3" s="177"/>
      <c r="G3" s="177"/>
      <c r="H3" s="177" t="s">
        <v>152</v>
      </c>
      <c r="I3" s="177"/>
      <c r="J3" s="177"/>
      <c r="K3" s="177"/>
    </row>
    <row r="4" spans="1:11" ht="30">
      <c r="A4" s="177"/>
      <c r="B4" s="177"/>
      <c r="C4" s="177"/>
      <c r="D4" s="84" t="s">
        <v>6</v>
      </c>
      <c r="E4" s="84" t="s">
        <v>153</v>
      </c>
      <c r="F4" s="84" t="s">
        <v>8</v>
      </c>
      <c r="G4" s="84" t="s">
        <v>9</v>
      </c>
      <c r="H4" s="84">
        <v>2014</v>
      </c>
      <c r="I4" s="84">
        <v>2015</v>
      </c>
      <c r="J4" s="84">
        <v>2016</v>
      </c>
      <c r="K4" s="84" t="s">
        <v>13</v>
      </c>
    </row>
    <row r="5" spans="1:11" ht="45">
      <c r="A5" s="184" t="s">
        <v>160</v>
      </c>
      <c r="B5" s="184" t="s">
        <v>313</v>
      </c>
      <c r="C5" s="85" t="s">
        <v>15</v>
      </c>
      <c r="D5" s="86" t="s">
        <v>19</v>
      </c>
      <c r="E5" s="86" t="s">
        <v>19</v>
      </c>
      <c r="F5" s="86" t="s">
        <v>19</v>
      </c>
      <c r="G5" s="86" t="s">
        <v>19</v>
      </c>
      <c r="H5" s="87">
        <f t="shared" ref="H5:K7" si="0">H8+H11+H14</f>
        <v>323943.7</v>
      </c>
      <c r="I5" s="87">
        <f t="shared" si="0"/>
        <v>335961.90299999999</v>
      </c>
      <c r="J5" s="87">
        <f t="shared" si="0"/>
        <v>335961.90299999999</v>
      </c>
      <c r="K5" s="87">
        <f t="shared" si="0"/>
        <v>995867.50599999994</v>
      </c>
    </row>
    <row r="6" spans="1:11" ht="30">
      <c r="A6" s="185"/>
      <c r="B6" s="185"/>
      <c r="C6" s="85" t="s">
        <v>16</v>
      </c>
      <c r="D6" s="88"/>
      <c r="E6" s="88"/>
      <c r="F6" s="88"/>
      <c r="G6" s="88"/>
      <c r="H6" s="87">
        <f t="shared" si="0"/>
        <v>0</v>
      </c>
      <c r="I6" s="87">
        <f t="shared" si="0"/>
        <v>0</v>
      </c>
      <c r="J6" s="87">
        <f t="shared" si="0"/>
        <v>0</v>
      </c>
      <c r="K6" s="87">
        <f t="shared" si="0"/>
        <v>0</v>
      </c>
    </row>
    <row r="7" spans="1:11" ht="60">
      <c r="A7" s="185"/>
      <c r="B7" s="185"/>
      <c r="C7" s="85" t="s">
        <v>17</v>
      </c>
      <c r="D7" s="89" t="s">
        <v>18</v>
      </c>
      <c r="E7" s="86" t="s">
        <v>19</v>
      </c>
      <c r="F7" s="86" t="s">
        <v>19</v>
      </c>
      <c r="G7" s="86" t="s">
        <v>19</v>
      </c>
      <c r="H7" s="87">
        <f t="shared" si="0"/>
        <v>323943.7</v>
      </c>
      <c r="I7" s="87">
        <f t="shared" si="0"/>
        <v>335961.90299999999</v>
      </c>
      <c r="J7" s="87">
        <f t="shared" si="0"/>
        <v>335961.90299999999</v>
      </c>
      <c r="K7" s="87">
        <f t="shared" si="0"/>
        <v>995867.50599999994</v>
      </c>
    </row>
    <row r="8" spans="1:11" ht="45">
      <c r="A8" s="181" t="s">
        <v>154</v>
      </c>
      <c r="B8" s="181" t="s">
        <v>161</v>
      </c>
      <c r="C8" s="85" t="s">
        <v>15</v>
      </c>
      <c r="D8" s="85" t="s">
        <v>19</v>
      </c>
      <c r="E8" s="85" t="s">
        <v>19</v>
      </c>
      <c r="F8" s="85" t="s">
        <v>19</v>
      </c>
      <c r="G8" s="85" t="s">
        <v>19</v>
      </c>
      <c r="H8" s="90">
        <f>'перечень мероприятий 1 подпр'!G9</f>
        <v>303898.43200000003</v>
      </c>
      <c r="I8" s="90">
        <f>'перечень мероприятий 1 подпр'!H9</f>
        <v>315942.48700000002</v>
      </c>
      <c r="J8" s="90">
        <f>'перечень мероприятий 1 подпр'!I9</f>
        <v>315942.48700000002</v>
      </c>
      <c r="K8" s="90">
        <f>'перечень мероприятий 1 подпр'!J9</f>
        <v>935783.40599999996</v>
      </c>
    </row>
    <row r="9" spans="1:11" ht="30">
      <c r="A9" s="182"/>
      <c r="B9" s="182"/>
      <c r="C9" s="85" t="s">
        <v>16</v>
      </c>
      <c r="D9" s="85"/>
      <c r="E9" s="85"/>
      <c r="F9" s="85"/>
      <c r="G9" s="85"/>
      <c r="H9" s="90">
        <f>'перечень мероприятий 1 подпр'!G10</f>
        <v>0</v>
      </c>
      <c r="I9" s="90">
        <f>'перечень мероприятий 1 подпр'!H10</f>
        <v>0</v>
      </c>
      <c r="J9" s="90">
        <f>'перечень мероприятий 1 подпр'!I10</f>
        <v>0</v>
      </c>
      <c r="K9" s="90">
        <f>'перечень мероприятий 1 подпр'!J10</f>
        <v>0</v>
      </c>
    </row>
    <row r="10" spans="1:11" ht="60">
      <c r="A10" s="182"/>
      <c r="B10" s="182"/>
      <c r="C10" s="85" t="s">
        <v>17</v>
      </c>
      <c r="D10" s="91" t="s">
        <v>18</v>
      </c>
      <c r="E10" s="85" t="s">
        <v>19</v>
      </c>
      <c r="F10" s="85" t="s">
        <v>19</v>
      </c>
      <c r="G10" s="85" t="s">
        <v>19</v>
      </c>
      <c r="H10" s="90">
        <f>'перечень мероприятий 1 подпр'!G79</f>
        <v>303898.43200000003</v>
      </c>
      <c r="I10" s="90">
        <f>'перечень мероприятий 1 подпр'!H79</f>
        <v>315942.48700000002</v>
      </c>
      <c r="J10" s="90">
        <f>'перечень мероприятий 1 подпр'!I79</f>
        <v>315942.48700000002</v>
      </c>
      <c r="K10" s="90">
        <f>'перечень мероприятий 1 подпр'!J79</f>
        <v>935783.40599999996</v>
      </c>
    </row>
    <row r="11" spans="1:11" ht="45">
      <c r="A11" s="178" t="s">
        <v>162</v>
      </c>
      <c r="B11" s="181" t="s">
        <v>308</v>
      </c>
      <c r="C11" s="85" t="s">
        <v>15</v>
      </c>
      <c r="D11" s="85" t="s">
        <v>19</v>
      </c>
      <c r="E11" s="85" t="s">
        <v>19</v>
      </c>
      <c r="F11" s="85" t="s">
        <v>19</v>
      </c>
      <c r="G11" s="85" t="s">
        <v>19</v>
      </c>
      <c r="H11" s="92">
        <f>'перечень мероприятий 2 подп '!G9</f>
        <v>4158.5</v>
      </c>
      <c r="I11" s="92">
        <f>'перечень мероприятий 2 подп '!H9</f>
        <v>3338.1000000000004</v>
      </c>
      <c r="J11" s="92">
        <f>'перечень мероприятий 2 подп '!I9</f>
        <v>3338.1</v>
      </c>
      <c r="K11" s="92">
        <f>'перечень мероприятий 2 подп '!J9</f>
        <v>10834.699999999999</v>
      </c>
    </row>
    <row r="12" spans="1:11" ht="30">
      <c r="A12" s="179"/>
      <c r="B12" s="182"/>
      <c r="C12" s="85" t="s">
        <v>16</v>
      </c>
      <c r="D12" s="85"/>
      <c r="E12" s="85"/>
      <c r="F12" s="85"/>
      <c r="G12" s="85"/>
      <c r="H12" s="92">
        <f>'перечень мероприятий 2 подп '!G10</f>
        <v>0</v>
      </c>
      <c r="I12" s="92">
        <f>'перечень мероприятий 2 подп '!H10</f>
        <v>0</v>
      </c>
      <c r="J12" s="92">
        <f>'перечень мероприятий 2 подп '!I10</f>
        <v>0</v>
      </c>
      <c r="K12" s="92">
        <f>'перечень мероприятий 2 подп '!J10</f>
        <v>0</v>
      </c>
    </row>
    <row r="13" spans="1:11" ht="60">
      <c r="A13" s="179"/>
      <c r="B13" s="182"/>
      <c r="C13" s="85" t="s">
        <v>17</v>
      </c>
      <c r="D13" s="91" t="s">
        <v>18</v>
      </c>
      <c r="E13" s="85" t="s">
        <v>19</v>
      </c>
      <c r="F13" s="85" t="s">
        <v>19</v>
      </c>
      <c r="G13" s="85" t="s">
        <v>19</v>
      </c>
      <c r="H13" s="92">
        <f>'перечень мероприятий 2 подп '!G11</f>
        <v>4158.5</v>
      </c>
      <c r="I13" s="92">
        <f>'перечень мероприятий 2 подп '!H11</f>
        <v>3338.1000000000004</v>
      </c>
      <c r="J13" s="92">
        <f>'перечень мероприятий 2 подп '!I11</f>
        <v>3338.1</v>
      </c>
      <c r="K13" s="92">
        <f>'перечень мероприятий 2 подп '!J11</f>
        <v>10834.699999999999</v>
      </c>
    </row>
    <row r="14" spans="1:11" ht="45">
      <c r="A14" s="178" t="s">
        <v>163</v>
      </c>
      <c r="B14" s="181" t="s">
        <v>268</v>
      </c>
      <c r="C14" s="85" t="s">
        <v>15</v>
      </c>
      <c r="D14" s="85" t="s">
        <v>19</v>
      </c>
      <c r="E14" s="85" t="s">
        <v>19</v>
      </c>
      <c r="F14" s="85" t="s">
        <v>19</v>
      </c>
      <c r="G14" s="85" t="s">
        <v>19</v>
      </c>
      <c r="H14" s="92">
        <f>'перечень мероприятий 3 подпр'!G9</f>
        <v>15886.767999999998</v>
      </c>
      <c r="I14" s="92">
        <f>'перечень мероприятий 3 подпр'!H9</f>
        <v>16681.315999999999</v>
      </c>
      <c r="J14" s="92">
        <f>'перечень мероприятий 3 подпр'!I9</f>
        <v>16681.315999999999</v>
      </c>
      <c r="K14" s="92">
        <f>'перечень мероприятий 3 подпр'!J9</f>
        <v>49249.4</v>
      </c>
    </row>
    <row r="15" spans="1:11" ht="30">
      <c r="A15" s="179"/>
      <c r="B15" s="182"/>
      <c r="C15" s="85" t="s">
        <v>16</v>
      </c>
      <c r="D15" s="85"/>
      <c r="E15" s="85"/>
      <c r="F15" s="85"/>
      <c r="G15" s="85"/>
      <c r="H15" s="92">
        <f>'перечень мероприятий 3 подпр'!G10</f>
        <v>0</v>
      </c>
      <c r="I15" s="92">
        <f>'перечень мероприятий 3 подпр'!H10</f>
        <v>0</v>
      </c>
      <c r="J15" s="92">
        <f>'перечень мероприятий 3 подпр'!I10</f>
        <v>0</v>
      </c>
      <c r="K15" s="92">
        <f>'перечень мероприятий 3 подпр'!J10</f>
        <v>0</v>
      </c>
    </row>
    <row r="16" spans="1:11" ht="60">
      <c r="A16" s="180"/>
      <c r="B16" s="183"/>
      <c r="C16" s="85" t="s">
        <v>17</v>
      </c>
      <c r="D16" s="91" t="s">
        <v>18</v>
      </c>
      <c r="E16" s="85" t="s">
        <v>19</v>
      </c>
      <c r="F16" s="85" t="s">
        <v>19</v>
      </c>
      <c r="G16" s="85" t="s">
        <v>19</v>
      </c>
      <c r="H16" s="92">
        <f>'перечень мероприятий 3 подпр'!G11</f>
        <v>15886.767999999998</v>
      </c>
      <c r="I16" s="92">
        <f>'перечень мероприятий 3 подпр'!H11</f>
        <v>16681.315999999999</v>
      </c>
      <c r="J16" s="92">
        <f>'перечень мероприятий 3 подпр'!I11</f>
        <v>16681.315999999999</v>
      </c>
      <c r="K16" s="92">
        <f>'перечень мероприятий 3 подпр'!J11</f>
        <v>49249.4</v>
      </c>
    </row>
    <row r="17" spans="1:11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1:1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1:1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1:1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1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1:1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1:1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1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1:1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1:1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1:1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11">
      <c r="A38" s="93"/>
      <c r="B38" s="93"/>
      <c r="D38" s="93"/>
      <c r="E38" s="93"/>
      <c r="F38" s="93"/>
      <c r="G38" s="93"/>
      <c r="H38" s="93"/>
      <c r="I38" s="93"/>
      <c r="J38" s="93"/>
      <c r="K38" s="93"/>
    </row>
  </sheetData>
  <mergeCells count="15">
    <mergeCell ref="A14:A16"/>
    <mergeCell ref="B14:B16"/>
    <mergeCell ref="A5:A7"/>
    <mergeCell ref="B5:B7"/>
    <mergeCell ref="A8:A10"/>
    <mergeCell ref="B8:B10"/>
    <mergeCell ref="A11:A13"/>
    <mergeCell ref="B11:B13"/>
    <mergeCell ref="I1:K1"/>
    <mergeCell ref="A2:K2"/>
    <mergeCell ref="A3:A4"/>
    <mergeCell ref="B3:B4"/>
    <mergeCell ref="C3:C4"/>
    <mergeCell ref="D3:G3"/>
    <mergeCell ref="H3:K3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E1" sqref="E1:G1"/>
    </sheetView>
  </sheetViews>
  <sheetFormatPr defaultRowHeight="15"/>
  <cols>
    <col min="1" max="1" width="16" customWidth="1"/>
    <col min="2" max="2" width="20.7109375" customWidth="1"/>
    <col min="3" max="3" width="28.5703125" customWidth="1"/>
    <col min="4" max="6" width="14.42578125" customWidth="1"/>
    <col min="7" max="7" width="15.85546875" customWidth="1"/>
  </cols>
  <sheetData>
    <row r="1" spans="1:8" ht="80.25" customHeight="1">
      <c r="A1" s="49"/>
      <c r="B1" s="49"/>
      <c r="C1" s="31"/>
      <c r="D1" s="49"/>
      <c r="E1" s="186" t="s">
        <v>315</v>
      </c>
      <c r="F1" s="186"/>
      <c r="G1" s="186"/>
    </row>
    <row r="2" spans="1:8" ht="31.5" customHeight="1">
      <c r="A2" s="133" t="s">
        <v>175</v>
      </c>
      <c r="B2" s="133"/>
      <c r="C2" s="133"/>
      <c r="D2" s="133"/>
      <c r="E2" s="133"/>
      <c r="F2" s="133"/>
      <c r="G2" s="133"/>
    </row>
    <row r="3" spans="1:8" ht="15.75">
      <c r="A3" s="154" t="s">
        <v>164</v>
      </c>
      <c r="B3" s="154" t="s">
        <v>165</v>
      </c>
      <c r="C3" s="155" t="s">
        <v>166</v>
      </c>
      <c r="D3" s="154" t="s">
        <v>167</v>
      </c>
      <c r="E3" s="154"/>
      <c r="F3" s="154"/>
      <c r="G3" s="154"/>
    </row>
    <row r="4" spans="1:8" ht="31.5">
      <c r="A4" s="154"/>
      <c r="B4" s="154"/>
      <c r="C4" s="187"/>
      <c r="D4" s="59" t="s">
        <v>99</v>
      </c>
      <c r="E4" s="59" t="s">
        <v>100</v>
      </c>
      <c r="F4" s="59" t="s">
        <v>101</v>
      </c>
      <c r="G4" s="59" t="s">
        <v>13</v>
      </c>
    </row>
    <row r="5" spans="1:8" ht="15.75">
      <c r="A5" s="154" t="s">
        <v>160</v>
      </c>
      <c r="B5" s="154" t="s">
        <v>314</v>
      </c>
      <c r="C5" s="50" t="s">
        <v>168</v>
      </c>
      <c r="D5" s="54">
        <f>D12++D19+D26</f>
        <v>323943.7</v>
      </c>
      <c r="E5" s="54">
        <f t="shared" ref="E5:F5" si="0">E12++E19+E26</f>
        <v>335961.90299999993</v>
      </c>
      <c r="F5" s="54">
        <f t="shared" si="0"/>
        <v>335961.90299999993</v>
      </c>
      <c r="G5" s="110">
        <f>D5+E5+F5</f>
        <v>995867.50599999982</v>
      </c>
    </row>
    <row r="6" spans="1:8" ht="15.75">
      <c r="A6" s="154"/>
      <c r="B6" s="154"/>
      <c r="C6" s="51" t="s">
        <v>169</v>
      </c>
      <c r="D6" s="55"/>
      <c r="E6" s="55"/>
      <c r="F6" s="56"/>
      <c r="G6" s="54">
        <f t="shared" ref="G6:G32" si="1">D6+E6+F6</f>
        <v>0</v>
      </c>
    </row>
    <row r="7" spans="1:8" ht="15.75">
      <c r="A7" s="154"/>
      <c r="B7" s="154"/>
      <c r="C7" s="52" t="s">
        <v>170</v>
      </c>
      <c r="D7" s="54">
        <f>D14+D21+D28</f>
        <v>1645.2</v>
      </c>
      <c r="E7" s="54">
        <f t="shared" ref="E7:F7" si="2">E14+E21+E28</f>
        <v>902.4</v>
      </c>
      <c r="F7" s="54">
        <f t="shared" si="2"/>
        <v>927.3</v>
      </c>
      <c r="G7" s="54">
        <f t="shared" si="1"/>
        <v>3474.8999999999996</v>
      </c>
    </row>
    <row r="8" spans="1:8" ht="15.75">
      <c r="A8" s="154"/>
      <c r="B8" s="154"/>
      <c r="C8" s="52" t="s">
        <v>171</v>
      </c>
      <c r="D8" s="54">
        <f t="shared" ref="D8:F11" si="3">D15+D22+D29</f>
        <v>213581.5</v>
      </c>
      <c r="E8" s="54">
        <f t="shared" si="3"/>
        <v>221192.30000000002</v>
      </c>
      <c r="F8" s="54">
        <f t="shared" si="3"/>
        <v>221167.4</v>
      </c>
      <c r="G8" s="54">
        <f t="shared" si="1"/>
        <v>655941.20000000007</v>
      </c>
    </row>
    <row r="9" spans="1:8" ht="31.5">
      <c r="A9" s="154"/>
      <c r="B9" s="154"/>
      <c r="C9" s="52" t="s">
        <v>172</v>
      </c>
      <c r="D9" s="54">
        <f t="shared" si="3"/>
        <v>3317</v>
      </c>
      <c r="E9" s="54">
        <f t="shared" si="3"/>
        <v>3317</v>
      </c>
      <c r="F9" s="54">
        <f t="shared" si="3"/>
        <v>3317</v>
      </c>
      <c r="G9" s="54">
        <f t="shared" si="1"/>
        <v>9951</v>
      </c>
    </row>
    <row r="10" spans="1:8" ht="47.25">
      <c r="A10" s="154"/>
      <c r="B10" s="154"/>
      <c r="C10" s="52" t="s">
        <v>173</v>
      </c>
      <c r="D10" s="54">
        <f t="shared" si="3"/>
        <v>105399.99999999999</v>
      </c>
      <c r="E10" s="54">
        <f t="shared" si="3"/>
        <v>110550.20299999998</v>
      </c>
      <c r="F10" s="54">
        <f t="shared" si="3"/>
        <v>110550.20299999998</v>
      </c>
      <c r="G10" s="110">
        <f t="shared" si="1"/>
        <v>326500.40599999996</v>
      </c>
    </row>
    <row r="11" spans="1:8" ht="15.75">
      <c r="A11" s="154"/>
      <c r="B11" s="154"/>
      <c r="C11" s="52" t="s">
        <v>174</v>
      </c>
      <c r="D11" s="54">
        <f t="shared" si="3"/>
        <v>0</v>
      </c>
      <c r="E11" s="54">
        <f t="shared" si="3"/>
        <v>0</v>
      </c>
      <c r="F11" s="54">
        <f t="shared" si="3"/>
        <v>0</v>
      </c>
      <c r="G11" s="54">
        <f t="shared" si="1"/>
        <v>0</v>
      </c>
    </row>
    <row r="12" spans="1:8" ht="15.75">
      <c r="A12" s="154" t="s">
        <v>154</v>
      </c>
      <c r="B12" s="154" t="s">
        <v>156</v>
      </c>
      <c r="C12" s="50" t="s">
        <v>168</v>
      </c>
      <c r="D12" s="54">
        <f>D14+D15+D16+D17+D18</f>
        <v>303898.43200000003</v>
      </c>
      <c r="E12" s="54">
        <f t="shared" ref="E12:F12" si="4">E14+E15+E16+E17+E18</f>
        <v>315942.48699999996</v>
      </c>
      <c r="F12" s="54">
        <f t="shared" si="4"/>
        <v>315942.48699999996</v>
      </c>
      <c r="G12" s="54">
        <f>D12+E12+F12</f>
        <v>935783.40599999996</v>
      </c>
      <c r="H12" s="99"/>
    </row>
    <row r="13" spans="1:8" ht="15.75">
      <c r="A13" s="154"/>
      <c r="B13" s="154"/>
      <c r="C13" s="51" t="s">
        <v>169</v>
      </c>
      <c r="D13" s="56"/>
      <c r="E13" s="56"/>
      <c r="F13" s="56"/>
      <c r="G13" s="54">
        <f t="shared" si="1"/>
        <v>0</v>
      </c>
    </row>
    <row r="14" spans="1:8" ht="15.75">
      <c r="A14" s="154"/>
      <c r="B14" s="154"/>
      <c r="C14" s="52" t="s">
        <v>170</v>
      </c>
      <c r="D14" s="54">
        <f>'перечень мероприятий 1 подпр'!G48+'перечень мероприятий 1 подпр'!G49</f>
        <v>0</v>
      </c>
      <c r="E14" s="54">
        <f>'перечень мероприятий 1 подпр'!H48+'перечень мероприятий 1 подпр'!H49</f>
        <v>0</v>
      </c>
      <c r="F14" s="54">
        <f>'перечень мероприятий 1 подпр'!I48+'перечень мероприятий 1 подпр'!I49</f>
        <v>0</v>
      </c>
      <c r="G14" s="54">
        <f t="shared" si="1"/>
        <v>0</v>
      </c>
    </row>
    <row r="15" spans="1:8" ht="15.75">
      <c r="A15" s="154"/>
      <c r="B15" s="154"/>
      <c r="C15" s="52" t="s">
        <v>171</v>
      </c>
      <c r="D15" s="54">
        <f>'перечень мероприятий 1 подпр'!G14+'перечень мероприятий 1 подпр'!G15+'перечень мероприятий 1 подпр'!G16+'перечень мероприятий 1 подпр'!G17+'перечень мероприятий 1 подпр'!G18+'перечень мероприятий 1 подпр'!G19+'перечень мероприятий 1 подпр'!G20+'перечень мероприятий 1 подпр'!G21+'перечень мероприятий 1 подпр'!G32+'перечень мероприятий 1 подпр'!G35+'перечень мероприятий 1 подпр'!G36+'перечень мероприятий 1 подпр'!G37+'перечень мероприятий 1 подпр'!G38+'перечень мероприятий 1 подпр'!G39+'перечень мероприятий 1 подпр'!G44+'перечень мероприятий 1 подпр'!G45+'перечень мероприятий 1 подпр'!G46+'перечень мероприятий 1 подпр'!G47+'перечень мероприятий 1 подпр'!G48+'перечень мероприятий 1 подпр'!G49+'перечень мероприятий 1 подпр'!G68+'перечень мероприятий 1 подпр'!G69+'перечень мероприятий 1 подпр'!G73+'перечень мероприятий 1 подпр'!G75</f>
        <v>211068.2</v>
      </c>
      <c r="E15" s="54">
        <f>'перечень мероприятий 1 подпр'!H14+'перечень мероприятий 1 подпр'!H15+'перечень мероприятий 1 подпр'!H16+'перечень мероприятий 1 подпр'!H17+'перечень мероприятий 1 подпр'!H18+'перечень мероприятий 1 подпр'!H19+'перечень мероприятий 1 подпр'!H20+'перечень мероприятий 1 подпр'!H21+'перечень мероприятий 1 подпр'!H32+'перечень мероприятий 1 подпр'!H35+'перечень мероприятий 1 подпр'!H36+'перечень мероприятий 1 подпр'!H37+'перечень мероприятий 1 подпр'!H38+'перечень мероприятий 1 подпр'!H39+'перечень мероприятий 1 подпр'!H44+'перечень мероприятий 1 подпр'!H45+'перечень мероприятий 1 подпр'!H46+'перечень мероприятий 1 подпр'!H47+'перечень мероприятий 1 подпр'!H48+'перечень мероприятий 1 подпр'!H49+'перечень мероприятий 1 подпр'!H68+'перечень мероприятий 1 подпр'!H69+'перечень мероприятий 1 подпр'!H73+'перечень мероприятий 1 подпр'!H75</f>
        <v>218756.6</v>
      </c>
      <c r="F15" s="54">
        <f>'перечень мероприятий 1 подпр'!I14+'перечень мероприятий 1 подпр'!I15+'перечень мероприятий 1 подпр'!I16+'перечень мероприятий 1 подпр'!I17+'перечень мероприятий 1 подпр'!I18+'перечень мероприятий 1 подпр'!I19+'перечень мероприятий 1 подпр'!I20+'перечень мероприятий 1 подпр'!I21+'перечень мероприятий 1 подпр'!I32+'перечень мероприятий 1 подпр'!I35+'перечень мероприятий 1 подпр'!I36+'перечень мероприятий 1 подпр'!I37+'перечень мероприятий 1 подпр'!I38+'перечень мероприятий 1 подпр'!I39+'перечень мероприятий 1 подпр'!I44+'перечень мероприятий 1 подпр'!I45+'перечень мероприятий 1 подпр'!I46+'перечень мероприятий 1 подпр'!I47+'перечень мероприятий 1 подпр'!I48+'перечень мероприятий 1 подпр'!I49+'перечень мероприятий 1 подпр'!I68+'перечень мероприятий 1 подпр'!I69+'перечень мероприятий 1 подпр'!I73+'перечень мероприятий 1 подпр'!I75</f>
        <v>218756.6</v>
      </c>
      <c r="G15" s="54">
        <f t="shared" si="1"/>
        <v>648581.4</v>
      </c>
    </row>
    <row r="16" spans="1:8" ht="31.5">
      <c r="A16" s="154"/>
      <c r="B16" s="154"/>
      <c r="C16" s="53" t="s">
        <v>172</v>
      </c>
      <c r="D16" s="54">
        <f>'перечень мероприятий 1 подпр'!G28+'перечень мероприятий 1 подпр'!G77</f>
        <v>3317</v>
      </c>
      <c r="E16" s="54">
        <f>'перечень мероприятий 1 подпр'!H28+'перечень мероприятий 1 подпр'!H77</f>
        <v>3317</v>
      </c>
      <c r="F16" s="54">
        <f>'перечень мероприятий 1 подпр'!I28+'перечень мероприятий 1 подпр'!I77</f>
        <v>3317</v>
      </c>
      <c r="G16" s="54">
        <f t="shared" si="1"/>
        <v>9951</v>
      </c>
    </row>
    <row r="17" spans="1:7" ht="47.25">
      <c r="A17" s="154"/>
      <c r="B17" s="154"/>
      <c r="C17" s="52" t="s">
        <v>173</v>
      </c>
      <c r="D17" s="54">
        <f>'перечень мероприятий 1 подпр'!G22+'перечень мероприятий 1 подпр'!G23+'перечень мероприятий 1 подпр'!G24+'перечень мероприятий 1 подпр'!G25+'перечень мероприятий 1 подпр'!G26+'перечень мероприятий 1 подпр'!G27+'перечень мероприятий 1 подпр'!G29+'перечень мероприятий 1 подпр'!G30+'перечень мероприятий 1 подпр'!G31+'перечень мероприятий 1 подпр'!G40+'перечень мероприятий 1 подпр'!G41+'перечень мероприятий 1 подпр'!G42+'перечень мероприятий 1 подпр'!G43+'перечень мероприятий 1 подпр'!G51+'перечень мероприятий 1 подпр'!G52+'перечень мероприятий 1 подпр'!G55+'перечень мероприятий 1 подпр'!G56+'перечень мероприятий 1 подпр'!G57+'перечень мероприятий 1 подпр'!G58+'перечень мероприятий 1 подпр'!G61+'перечень мероприятий 1 подпр'!G62+'перечень мероприятий 1 подпр'!G66+'перечень мероприятий 1 подпр'!G67+'перечень мероприятий 1 подпр'!G70+'перечень мероприятий 1 подпр'!G71+'перечень мероприятий 1 подпр'!G72+'перечень мероприятий 1 подпр'!G74+'перечень мероприятий 1 подпр'!G76</f>
        <v>89513.231999999989</v>
      </c>
      <c r="E17" s="54">
        <f>'перечень мероприятий 1 подпр'!H22+'перечень мероприятий 1 подпр'!H23+'перечень мероприятий 1 подпр'!H24+'перечень мероприятий 1 подпр'!H25+'перечень мероприятий 1 подпр'!H26+'перечень мероприятий 1 подпр'!H27+'перечень мероприятий 1 подпр'!H29+'перечень мероприятий 1 подпр'!H30+'перечень мероприятий 1 подпр'!H31+'перечень мероприятий 1 подпр'!H40+'перечень мероприятий 1 подпр'!H41+'перечень мероприятий 1 подпр'!H42+'перечень мероприятий 1 подпр'!H43+'перечень мероприятий 1 подпр'!H51+'перечень мероприятий 1 подпр'!H52+'перечень мероприятий 1 подпр'!H55+'перечень мероприятий 1 подпр'!H56+'перечень мероприятий 1 подпр'!H57+'перечень мероприятий 1 подпр'!H58+'перечень мероприятий 1 подпр'!H61+'перечень мероприятий 1 подпр'!H62+'перечень мероприятий 1 подпр'!H66+'перечень мероприятий 1 подпр'!H67+'перечень мероприятий 1 подпр'!H70+'перечень мероприятий 1 подпр'!H71+'перечень мероприятий 1 подпр'!H72+'перечень мероприятий 1 подпр'!H74+'перечень мероприятий 1 подпр'!H76</f>
        <v>93868.886999999988</v>
      </c>
      <c r="F17" s="54">
        <f>'перечень мероприятий 1 подпр'!I22+'перечень мероприятий 1 подпр'!I23+'перечень мероприятий 1 подпр'!I24+'перечень мероприятий 1 подпр'!I25+'перечень мероприятий 1 подпр'!I26+'перечень мероприятий 1 подпр'!I27+'перечень мероприятий 1 подпр'!I29+'перечень мероприятий 1 подпр'!I30+'перечень мероприятий 1 подпр'!I31+'перечень мероприятий 1 подпр'!I40+'перечень мероприятий 1 подпр'!I41+'перечень мероприятий 1 подпр'!I42+'перечень мероприятий 1 подпр'!I43+'перечень мероприятий 1 подпр'!I51+'перечень мероприятий 1 подпр'!I52+'перечень мероприятий 1 подпр'!I55+'перечень мероприятий 1 подпр'!I56+'перечень мероприятий 1 подпр'!I57+'перечень мероприятий 1 подпр'!I58+'перечень мероприятий 1 подпр'!I61+'перечень мероприятий 1 подпр'!I62+'перечень мероприятий 1 подпр'!I66+'перечень мероприятий 1 подпр'!I67+'перечень мероприятий 1 подпр'!I70+'перечень мероприятий 1 подпр'!I71+'перечень мероприятий 1 подпр'!I72+'перечень мероприятий 1 подпр'!I74+'перечень мероприятий 1 подпр'!I76</f>
        <v>93868.886999999988</v>
      </c>
      <c r="G17" s="54">
        <f t="shared" si="1"/>
        <v>277251.00599999994</v>
      </c>
    </row>
    <row r="18" spans="1:7" ht="15.75">
      <c r="A18" s="154"/>
      <c r="B18" s="154"/>
      <c r="C18" s="52" t="s">
        <v>174</v>
      </c>
      <c r="D18" s="54">
        <v>0</v>
      </c>
      <c r="E18" s="54">
        <v>0</v>
      </c>
      <c r="F18" s="56">
        <v>0</v>
      </c>
      <c r="G18" s="54">
        <f t="shared" si="1"/>
        <v>0</v>
      </c>
    </row>
    <row r="19" spans="1:7" ht="15.75">
      <c r="A19" s="154" t="s">
        <v>155</v>
      </c>
      <c r="B19" s="154" t="s">
        <v>309</v>
      </c>
      <c r="C19" s="50" t="s">
        <v>168</v>
      </c>
      <c r="D19" s="54">
        <f>D21+D22+D23+D24+D25</f>
        <v>4158.5</v>
      </c>
      <c r="E19" s="54">
        <f t="shared" ref="E19:F19" si="5">E21+E22+E23+E24+E25</f>
        <v>3338.1</v>
      </c>
      <c r="F19" s="54">
        <f t="shared" si="5"/>
        <v>3338.1000000000004</v>
      </c>
      <c r="G19" s="54">
        <f t="shared" si="1"/>
        <v>10834.7</v>
      </c>
    </row>
    <row r="20" spans="1:7" ht="15.75">
      <c r="A20" s="154"/>
      <c r="B20" s="154"/>
      <c r="C20" s="51" t="s">
        <v>169</v>
      </c>
      <c r="D20" s="54"/>
      <c r="E20" s="54"/>
      <c r="F20" s="56"/>
      <c r="G20" s="54">
        <f t="shared" si="1"/>
        <v>0</v>
      </c>
    </row>
    <row r="21" spans="1:7" ht="15.75">
      <c r="A21" s="154"/>
      <c r="B21" s="154"/>
      <c r="C21" s="52" t="s">
        <v>170</v>
      </c>
      <c r="D21" s="54">
        <f>'перечень мероприятий 2 подп '!G20</f>
        <v>1645.2</v>
      </c>
      <c r="E21" s="54">
        <f>'перечень мероприятий 2 подп '!H20</f>
        <v>902.4</v>
      </c>
      <c r="F21" s="54">
        <f>'перечень мероприятий 2 подп '!I20</f>
        <v>927.3</v>
      </c>
      <c r="G21" s="54">
        <f t="shared" si="1"/>
        <v>3474.8999999999996</v>
      </c>
    </row>
    <row r="22" spans="1:7" ht="15.75">
      <c r="A22" s="154"/>
      <c r="B22" s="154"/>
      <c r="C22" s="52" t="s">
        <v>171</v>
      </c>
      <c r="D22" s="54">
        <f>'перечень мероприятий 2 подп '!G14+'перечень мероприятий 2 подп '!G15+'перечень мероприятий 2 подп '!G16+'перечень мероприятий 2 подп '!G19</f>
        <v>2513.3000000000002</v>
      </c>
      <c r="E22" s="54">
        <f>'перечень мероприятий 2 подп '!H14+'перечень мероприятий 2 подп '!H15+'перечень мероприятий 2 подп '!H16+'перечень мероприятий 2 подп '!H19</f>
        <v>2435.6999999999998</v>
      </c>
      <c r="F22" s="54">
        <f>'перечень мероприятий 2 подп '!I14+'перечень мероприятий 2 подп '!I15+'перечень мероприятий 2 подп '!I16+'перечень мероприятий 2 подп '!I19</f>
        <v>2410.8000000000002</v>
      </c>
      <c r="G22" s="54">
        <f>D22+E22+F22</f>
        <v>7359.8</v>
      </c>
    </row>
    <row r="23" spans="1:7" ht="31.5">
      <c r="A23" s="154"/>
      <c r="B23" s="154"/>
      <c r="C23" s="52" t="s">
        <v>172</v>
      </c>
      <c r="D23" s="54"/>
      <c r="E23" s="54"/>
      <c r="F23" s="56"/>
      <c r="G23" s="54">
        <f t="shared" si="1"/>
        <v>0</v>
      </c>
    </row>
    <row r="24" spans="1:7" ht="47.25">
      <c r="A24" s="154"/>
      <c r="B24" s="154"/>
      <c r="C24" s="52" t="s">
        <v>173</v>
      </c>
      <c r="D24" s="54"/>
      <c r="E24" s="54"/>
      <c r="F24" s="56"/>
      <c r="G24" s="54">
        <f t="shared" si="1"/>
        <v>0</v>
      </c>
    </row>
    <row r="25" spans="1:7" ht="15.75">
      <c r="A25" s="154"/>
      <c r="B25" s="154"/>
      <c r="C25" s="52" t="s">
        <v>174</v>
      </c>
      <c r="D25" s="54"/>
      <c r="E25" s="54"/>
      <c r="F25" s="56"/>
      <c r="G25" s="54">
        <f t="shared" si="1"/>
        <v>0</v>
      </c>
    </row>
    <row r="26" spans="1:7" ht="15.75">
      <c r="A26" s="154" t="s">
        <v>157</v>
      </c>
      <c r="B26" s="154" t="s">
        <v>275</v>
      </c>
      <c r="C26" s="50" t="s">
        <v>168</v>
      </c>
      <c r="D26" s="54">
        <f>D28+D29+D30+D31+D32</f>
        <v>15886.767999999998</v>
      </c>
      <c r="E26" s="54">
        <f t="shared" ref="E26:F26" si="6">E28+E29+E30+E31+E32</f>
        <v>16681.315999999999</v>
      </c>
      <c r="F26" s="54">
        <f t="shared" si="6"/>
        <v>16681.315999999999</v>
      </c>
      <c r="G26" s="54">
        <f t="shared" si="1"/>
        <v>49249.399999999994</v>
      </c>
    </row>
    <row r="27" spans="1:7" ht="15.75">
      <c r="A27" s="154"/>
      <c r="B27" s="154"/>
      <c r="C27" s="51" t="s">
        <v>169</v>
      </c>
      <c r="D27" s="54"/>
      <c r="E27" s="54"/>
      <c r="F27" s="56"/>
      <c r="G27" s="54">
        <f t="shared" si="1"/>
        <v>0</v>
      </c>
    </row>
    <row r="28" spans="1:7" ht="15.75">
      <c r="A28" s="154"/>
      <c r="B28" s="154"/>
      <c r="C28" s="52" t="s">
        <v>170</v>
      </c>
      <c r="D28" s="54"/>
      <c r="E28" s="54"/>
      <c r="F28" s="54"/>
      <c r="G28" s="54">
        <f t="shared" si="1"/>
        <v>0</v>
      </c>
    </row>
    <row r="29" spans="1:7" ht="15.75">
      <c r="A29" s="154"/>
      <c r="B29" s="154"/>
      <c r="C29" s="52" t="s">
        <v>171</v>
      </c>
      <c r="D29" s="54"/>
      <c r="E29" s="54"/>
      <c r="F29" s="54"/>
      <c r="G29" s="54">
        <f t="shared" si="1"/>
        <v>0</v>
      </c>
    </row>
    <row r="30" spans="1:7" ht="31.5">
      <c r="A30" s="154"/>
      <c r="B30" s="154"/>
      <c r="C30" s="52" t="s">
        <v>172</v>
      </c>
      <c r="D30" s="54"/>
      <c r="E30" s="54"/>
      <c r="F30" s="56"/>
      <c r="G30" s="54">
        <f t="shared" si="1"/>
        <v>0</v>
      </c>
    </row>
    <row r="31" spans="1:7" ht="47.25">
      <c r="A31" s="154"/>
      <c r="B31" s="154"/>
      <c r="C31" s="52" t="s">
        <v>173</v>
      </c>
      <c r="D31" s="54">
        <f>'перечень мероприятий 3 подпр'!G14+'перечень мероприятий 3 подпр'!G15+'перечень мероприятий 3 подпр'!G16+'перечень мероприятий 3 подпр'!G17+'перечень мероприятий 3 подпр'!G18+'перечень мероприятий 3 подпр'!G19</f>
        <v>15886.767999999998</v>
      </c>
      <c r="E31" s="54">
        <f>'перечень мероприятий 3 подпр'!H14+'перечень мероприятий 3 подпр'!H15+'перечень мероприятий 3 подпр'!H16+'перечень мероприятий 3 подпр'!H17+'перечень мероприятий 3 подпр'!H18+'перечень мероприятий 3 подпр'!H19</f>
        <v>16681.315999999999</v>
      </c>
      <c r="F31" s="54">
        <f>'перечень мероприятий 3 подпр'!I14+'перечень мероприятий 3 подпр'!I15+'перечень мероприятий 3 подпр'!I16+'перечень мероприятий 3 подпр'!I17+'перечень мероприятий 3 подпр'!I18+'перечень мероприятий 3 подпр'!I19</f>
        <v>16681.315999999999</v>
      </c>
      <c r="G31" s="54">
        <f t="shared" si="1"/>
        <v>49249.399999999994</v>
      </c>
    </row>
    <row r="32" spans="1:7" ht="15.75">
      <c r="A32" s="154"/>
      <c r="B32" s="154"/>
      <c r="C32" s="52" t="s">
        <v>174</v>
      </c>
      <c r="D32" s="54"/>
      <c r="E32" s="54"/>
      <c r="F32" s="56"/>
      <c r="G32" s="54">
        <f t="shared" si="1"/>
        <v>0</v>
      </c>
    </row>
  </sheetData>
  <mergeCells count="14">
    <mergeCell ref="A26:A32"/>
    <mergeCell ref="B26:B32"/>
    <mergeCell ref="A5:A11"/>
    <mergeCell ref="B5:B11"/>
    <mergeCell ref="A12:A18"/>
    <mergeCell ref="B12:B18"/>
    <mergeCell ref="A19:A25"/>
    <mergeCell ref="B19:B25"/>
    <mergeCell ref="E1:G1"/>
    <mergeCell ref="A2:G2"/>
    <mergeCell ref="A3:A4"/>
    <mergeCell ref="B3:B4"/>
    <mergeCell ref="C3:C4"/>
    <mergeCell ref="D3:G3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>
      <selection activeCell="A72" sqref="A72"/>
    </sheetView>
  </sheetViews>
  <sheetFormatPr defaultRowHeight="15"/>
  <cols>
    <col min="1" max="1" width="35.42578125" customWidth="1"/>
    <col min="2" max="2" width="19.42578125" customWidth="1"/>
    <col min="3" max="3" width="4.42578125" customWidth="1"/>
    <col min="4" max="4" width="4.7109375" customWidth="1"/>
    <col min="5" max="5" width="7.28515625" customWidth="1"/>
    <col min="6" max="6" width="5.5703125" customWidth="1"/>
    <col min="7" max="10" width="11.28515625" customWidth="1"/>
    <col min="11" max="11" width="18.5703125" customWidth="1"/>
  </cols>
  <sheetData>
    <row r="1" spans="1:11">
      <c r="H1" t="s">
        <v>88</v>
      </c>
    </row>
    <row r="2" spans="1:11" ht="33" customHeight="1">
      <c r="H2" s="230" t="s">
        <v>351</v>
      </c>
      <c r="I2" s="230"/>
      <c r="J2" s="230"/>
      <c r="K2" s="230"/>
    </row>
    <row r="3" spans="1:11" ht="15.75">
      <c r="A3" s="234" t="s">
        <v>14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5" spans="1:11" ht="140.25" customHeight="1">
      <c r="A5" s="221" t="s">
        <v>0</v>
      </c>
      <c r="B5" s="221" t="s">
        <v>1</v>
      </c>
      <c r="C5" s="221" t="s">
        <v>2</v>
      </c>
      <c r="D5" s="221"/>
      <c r="E5" s="221"/>
      <c r="F5" s="222"/>
      <c r="G5" s="223" t="s">
        <v>3</v>
      </c>
      <c r="H5" s="224"/>
      <c r="I5" s="224"/>
      <c r="J5" s="225"/>
      <c r="K5" s="229" t="s">
        <v>5</v>
      </c>
    </row>
    <row r="6" spans="1:11" ht="15.75">
      <c r="A6" s="221"/>
      <c r="B6" s="221"/>
      <c r="C6" s="221"/>
      <c r="D6" s="221"/>
      <c r="E6" s="221"/>
      <c r="F6" s="222"/>
      <c r="G6" s="226" t="s">
        <v>4</v>
      </c>
      <c r="H6" s="227"/>
      <c r="I6" s="227"/>
      <c r="J6" s="228"/>
      <c r="K6" s="229"/>
    </row>
    <row r="7" spans="1:11" ht="31.5">
      <c r="A7" s="221"/>
      <c r="B7" s="221"/>
      <c r="C7" s="1" t="s">
        <v>6</v>
      </c>
      <c r="D7" s="1" t="s">
        <v>7</v>
      </c>
      <c r="E7" s="1" t="s">
        <v>8</v>
      </c>
      <c r="F7" s="1" t="s">
        <v>9</v>
      </c>
      <c r="G7" s="6">
        <v>2014</v>
      </c>
      <c r="H7" s="6">
        <v>2015</v>
      </c>
      <c r="I7" s="6">
        <v>2016</v>
      </c>
      <c r="J7" s="6" t="s">
        <v>13</v>
      </c>
      <c r="K7" s="221"/>
    </row>
    <row r="8" spans="1:11">
      <c r="A8" s="218" t="s">
        <v>316</v>
      </c>
      <c r="B8" s="219"/>
      <c r="C8" s="219"/>
      <c r="D8" s="219"/>
      <c r="E8" s="219"/>
      <c r="F8" s="219"/>
      <c r="G8" s="219"/>
      <c r="H8" s="219"/>
      <c r="I8" s="219"/>
      <c r="J8" s="219"/>
      <c r="K8" s="220"/>
    </row>
    <row r="9" spans="1:11" ht="47.25">
      <c r="A9" s="210" t="s">
        <v>292</v>
      </c>
      <c r="B9" s="1" t="s">
        <v>15</v>
      </c>
      <c r="C9" s="8" t="s">
        <v>19</v>
      </c>
      <c r="D9" s="8" t="s">
        <v>19</v>
      </c>
      <c r="E9" s="8" t="s">
        <v>19</v>
      </c>
      <c r="F9" s="8" t="s">
        <v>19</v>
      </c>
      <c r="G9" s="100">
        <f>G11</f>
        <v>303898.43200000003</v>
      </c>
      <c r="H9" s="100">
        <f t="shared" ref="H9:J9" si="0">H11</f>
        <v>315942.48700000002</v>
      </c>
      <c r="I9" s="100">
        <f t="shared" si="0"/>
        <v>315942.48700000002</v>
      </c>
      <c r="J9" s="100">
        <f t="shared" si="0"/>
        <v>935783.40599999996</v>
      </c>
      <c r="K9" s="1"/>
    </row>
    <row r="10" spans="1:11" ht="31.5">
      <c r="A10" s="211"/>
      <c r="B10" s="1" t="s">
        <v>16</v>
      </c>
      <c r="C10" s="8"/>
      <c r="D10" s="8"/>
      <c r="E10" s="8"/>
      <c r="F10" s="8"/>
      <c r="G10" s="16"/>
      <c r="H10" s="16"/>
      <c r="I10" s="16"/>
      <c r="J10" s="16"/>
      <c r="K10" s="1"/>
    </row>
    <row r="11" spans="1:11" ht="78.75">
      <c r="A11" s="211"/>
      <c r="B11" s="1" t="s">
        <v>17</v>
      </c>
      <c r="C11" s="9" t="s">
        <v>18</v>
      </c>
      <c r="D11" s="8" t="s">
        <v>19</v>
      </c>
      <c r="E11" s="8" t="s">
        <v>19</v>
      </c>
      <c r="F11" s="8" t="s">
        <v>19</v>
      </c>
      <c r="G11" s="100">
        <f>G79</f>
        <v>303898.43200000003</v>
      </c>
      <c r="H11" s="100">
        <f t="shared" ref="H11:J11" si="1">H79</f>
        <v>315942.48700000002</v>
      </c>
      <c r="I11" s="100">
        <f t="shared" si="1"/>
        <v>315942.48700000002</v>
      </c>
      <c r="J11" s="100">
        <f t="shared" si="1"/>
        <v>935783.40599999996</v>
      </c>
      <c r="K11" s="1"/>
    </row>
    <row r="12" spans="1:11" ht="40.5" customHeight="1">
      <c r="A12" s="212" t="s">
        <v>20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4"/>
    </row>
    <row r="13" spans="1:11" ht="39.75" customHeight="1">
      <c r="A13" s="215" t="s">
        <v>22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7"/>
    </row>
    <row r="14" spans="1:11" ht="96.75" customHeight="1">
      <c r="A14" s="194" t="s">
        <v>55</v>
      </c>
      <c r="B14" s="194" t="s">
        <v>17</v>
      </c>
      <c r="C14" s="202" t="s">
        <v>18</v>
      </c>
      <c r="D14" s="202" t="s">
        <v>53</v>
      </c>
      <c r="E14" s="202" t="s">
        <v>278</v>
      </c>
      <c r="F14" s="21" t="s">
        <v>293</v>
      </c>
      <c r="G14" s="20">
        <v>23604.799999999999</v>
      </c>
      <c r="H14" s="20">
        <v>24318.1</v>
      </c>
      <c r="I14" s="20">
        <f>H14</f>
        <v>24318.1</v>
      </c>
      <c r="J14" s="18">
        <f>G14+H14+I14</f>
        <v>72241</v>
      </c>
      <c r="K14" s="194" t="s">
        <v>54</v>
      </c>
    </row>
    <row r="15" spans="1:11" ht="29.25" customHeight="1">
      <c r="A15" s="199"/>
      <c r="B15" s="199"/>
      <c r="C15" s="203"/>
      <c r="D15" s="203"/>
      <c r="E15" s="203"/>
      <c r="F15" s="21" t="s">
        <v>294</v>
      </c>
      <c r="G15" s="20">
        <v>9500</v>
      </c>
      <c r="H15" s="20">
        <v>9970</v>
      </c>
      <c r="I15" s="20">
        <f t="shared" ref="I15:I17" si="2">H15</f>
        <v>9970</v>
      </c>
      <c r="J15" s="18">
        <f t="shared" ref="J15:J17" si="3">G15+H15+I15</f>
        <v>29440</v>
      </c>
      <c r="K15" s="199"/>
    </row>
    <row r="16" spans="1:11" ht="29.25" customHeight="1">
      <c r="A16" s="199"/>
      <c r="B16" s="199"/>
      <c r="C16" s="203"/>
      <c r="D16" s="203"/>
      <c r="E16" s="203"/>
      <c r="F16" s="21" t="s">
        <v>295</v>
      </c>
      <c r="G16" s="20">
        <v>180</v>
      </c>
      <c r="H16" s="20">
        <v>180</v>
      </c>
      <c r="I16" s="20">
        <f t="shared" si="2"/>
        <v>180</v>
      </c>
      <c r="J16" s="18">
        <f t="shared" si="3"/>
        <v>540</v>
      </c>
      <c r="K16" s="199"/>
    </row>
    <row r="17" spans="1:11" ht="29.25" customHeight="1">
      <c r="A17" s="189"/>
      <c r="B17" s="189"/>
      <c r="C17" s="204"/>
      <c r="D17" s="204"/>
      <c r="E17" s="204"/>
      <c r="F17" s="21" t="s">
        <v>296</v>
      </c>
      <c r="G17" s="20">
        <v>650</v>
      </c>
      <c r="H17" s="20">
        <v>682</v>
      </c>
      <c r="I17" s="20">
        <f t="shared" si="2"/>
        <v>682</v>
      </c>
      <c r="J17" s="18">
        <f t="shared" si="3"/>
        <v>2014</v>
      </c>
      <c r="K17" s="189"/>
    </row>
    <row r="18" spans="1:11" ht="110.25">
      <c r="A18" s="22" t="s">
        <v>37</v>
      </c>
      <c r="B18" s="22" t="s">
        <v>17</v>
      </c>
      <c r="C18" s="21" t="s">
        <v>18</v>
      </c>
      <c r="D18" s="21">
        <v>1004</v>
      </c>
      <c r="E18" s="21" t="s">
        <v>279</v>
      </c>
      <c r="F18" s="21" t="s">
        <v>297</v>
      </c>
      <c r="G18" s="20">
        <v>1988.2</v>
      </c>
      <c r="H18" s="20">
        <v>2087.6</v>
      </c>
      <c r="I18" s="20">
        <v>2087.6</v>
      </c>
      <c r="J18" s="18">
        <f t="shared" ref="J18:J32" si="4">G18+H18+I18</f>
        <v>6163.4</v>
      </c>
      <c r="K18" s="205" t="s">
        <v>70</v>
      </c>
    </row>
    <row r="19" spans="1:11" ht="110.25">
      <c r="A19" s="22" t="s">
        <v>38</v>
      </c>
      <c r="B19" s="22" t="s">
        <v>17</v>
      </c>
      <c r="C19" s="21" t="s">
        <v>18</v>
      </c>
      <c r="D19" s="21">
        <v>1004</v>
      </c>
      <c r="E19" s="21" t="s">
        <v>279</v>
      </c>
      <c r="F19" s="21" t="s">
        <v>297</v>
      </c>
      <c r="G19" s="20">
        <v>39.799999999999997</v>
      </c>
      <c r="H19" s="20">
        <v>41.8</v>
      </c>
      <c r="I19" s="20">
        <v>41.8</v>
      </c>
      <c r="J19" s="18">
        <f t="shared" si="4"/>
        <v>123.39999999999999</v>
      </c>
      <c r="K19" s="206"/>
    </row>
    <row r="20" spans="1:11" ht="66" customHeight="1">
      <c r="A20" s="194" t="s">
        <v>58</v>
      </c>
      <c r="B20" s="194" t="s">
        <v>17</v>
      </c>
      <c r="C20" s="21" t="s">
        <v>18</v>
      </c>
      <c r="D20" s="21" t="s">
        <v>53</v>
      </c>
      <c r="E20" s="21" t="s">
        <v>280</v>
      </c>
      <c r="F20" s="21">
        <v>111</v>
      </c>
      <c r="G20" s="20"/>
      <c r="H20" s="20"/>
      <c r="I20" s="20"/>
      <c r="J20" s="18">
        <f t="shared" si="4"/>
        <v>0</v>
      </c>
      <c r="K20" s="232" t="s">
        <v>56</v>
      </c>
    </row>
    <row r="21" spans="1:11" ht="113.25" customHeight="1">
      <c r="A21" s="195"/>
      <c r="B21" s="195"/>
      <c r="C21" s="21" t="s">
        <v>18</v>
      </c>
      <c r="D21" s="21" t="s">
        <v>53</v>
      </c>
      <c r="E21" s="21" t="s">
        <v>280</v>
      </c>
      <c r="F21" s="21">
        <v>612</v>
      </c>
      <c r="G21" s="20"/>
      <c r="H21" s="20"/>
      <c r="I21" s="20"/>
      <c r="J21" s="18">
        <f t="shared" si="4"/>
        <v>0</v>
      </c>
      <c r="K21" s="233"/>
    </row>
    <row r="22" spans="1:11" ht="63" customHeight="1">
      <c r="A22" s="188" t="s">
        <v>57</v>
      </c>
      <c r="B22" s="194" t="s">
        <v>17</v>
      </c>
      <c r="C22" s="21" t="s">
        <v>18</v>
      </c>
      <c r="D22" s="21" t="s">
        <v>53</v>
      </c>
      <c r="E22" s="21" t="s">
        <v>317</v>
      </c>
      <c r="F22" s="21">
        <v>111</v>
      </c>
      <c r="G22" s="20"/>
      <c r="H22" s="20"/>
      <c r="I22" s="20"/>
      <c r="J22" s="18">
        <f t="shared" si="4"/>
        <v>0</v>
      </c>
      <c r="K22" s="201"/>
    </row>
    <row r="23" spans="1:11" ht="98.25" customHeight="1">
      <c r="A23" s="231"/>
      <c r="B23" s="195"/>
      <c r="C23" s="21" t="s">
        <v>18</v>
      </c>
      <c r="D23" s="21" t="s">
        <v>53</v>
      </c>
      <c r="E23" s="21" t="s">
        <v>317</v>
      </c>
      <c r="F23" s="21">
        <v>612</v>
      </c>
      <c r="G23" s="20"/>
      <c r="H23" s="20"/>
      <c r="I23" s="20"/>
      <c r="J23" s="18">
        <f t="shared" si="4"/>
        <v>0</v>
      </c>
      <c r="K23" s="206"/>
    </row>
    <row r="24" spans="1:11">
      <c r="A24" s="188" t="s">
        <v>39</v>
      </c>
      <c r="B24" s="188" t="s">
        <v>17</v>
      </c>
      <c r="C24" s="207" t="s">
        <v>18</v>
      </c>
      <c r="D24" s="207" t="s">
        <v>53</v>
      </c>
      <c r="E24" s="207" t="s">
        <v>318</v>
      </c>
      <c r="F24" s="21" t="s">
        <v>293</v>
      </c>
      <c r="G24" s="20">
        <v>9024.6769999999997</v>
      </c>
      <c r="H24" s="20">
        <f>ROUND(G24*1.05,3)</f>
        <v>9475.9110000000001</v>
      </c>
      <c r="I24" s="20">
        <f>H24</f>
        <v>9475.9110000000001</v>
      </c>
      <c r="J24" s="18">
        <f t="shared" si="4"/>
        <v>27976.499</v>
      </c>
      <c r="K24" s="188" t="s">
        <v>59</v>
      </c>
    </row>
    <row r="25" spans="1:11">
      <c r="A25" s="199"/>
      <c r="B25" s="199"/>
      <c r="C25" s="208"/>
      <c r="D25" s="208"/>
      <c r="E25" s="208"/>
      <c r="F25" s="21" t="s">
        <v>294</v>
      </c>
      <c r="G25" s="20">
        <v>5834.55</v>
      </c>
      <c r="H25" s="20">
        <f>ROUND(G25*1.05,3)</f>
        <v>6126.2780000000002</v>
      </c>
      <c r="I25" s="20">
        <f>H25</f>
        <v>6126.2780000000002</v>
      </c>
      <c r="J25" s="18">
        <f t="shared" si="4"/>
        <v>18087.106</v>
      </c>
      <c r="K25" s="199"/>
    </row>
    <row r="26" spans="1:11">
      <c r="A26" s="199"/>
      <c r="B26" s="199"/>
      <c r="C26" s="208"/>
      <c r="D26" s="208"/>
      <c r="E26" s="208"/>
      <c r="F26" s="21" t="s">
        <v>295</v>
      </c>
      <c r="G26" s="20">
        <v>20</v>
      </c>
      <c r="H26" s="20">
        <f t="shared" ref="H26:H27" si="5">ROUND(G26*1.05,3)</f>
        <v>21</v>
      </c>
      <c r="I26" s="20">
        <f t="shared" ref="I26:I27" si="6">H26</f>
        <v>21</v>
      </c>
      <c r="J26" s="18">
        <f t="shared" si="4"/>
        <v>62</v>
      </c>
      <c r="K26" s="199"/>
    </row>
    <row r="27" spans="1:11" ht="26.25" customHeight="1">
      <c r="A27" s="189"/>
      <c r="B27" s="189"/>
      <c r="C27" s="209"/>
      <c r="D27" s="209"/>
      <c r="E27" s="209"/>
      <c r="F27" s="21" t="s">
        <v>296</v>
      </c>
      <c r="G27" s="20">
        <v>4562.0649999999996</v>
      </c>
      <c r="H27" s="20">
        <f t="shared" si="5"/>
        <v>4790.1679999999997</v>
      </c>
      <c r="I27" s="20">
        <f t="shared" si="6"/>
        <v>4790.1679999999997</v>
      </c>
      <c r="J27" s="18">
        <f t="shared" si="4"/>
        <v>14142.401</v>
      </c>
      <c r="K27" s="189"/>
    </row>
    <row r="28" spans="1:11" ht="78.75">
      <c r="A28" s="111" t="s">
        <v>334</v>
      </c>
      <c r="B28" s="22" t="s">
        <v>17</v>
      </c>
      <c r="C28" s="21" t="s">
        <v>18</v>
      </c>
      <c r="D28" s="21" t="s">
        <v>53</v>
      </c>
      <c r="E28" s="21" t="s">
        <v>319</v>
      </c>
      <c r="F28" s="21" t="s">
        <v>296</v>
      </c>
      <c r="G28" s="20">
        <v>3317</v>
      </c>
      <c r="H28" s="20">
        <f t="shared" ref="H28:I31" si="7">G28</f>
        <v>3317</v>
      </c>
      <c r="I28" s="20">
        <f t="shared" si="7"/>
        <v>3317</v>
      </c>
      <c r="J28" s="18">
        <f t="shared" si="4"/>
        <v>9951</v>
      </c>
      <c r="K28" s="23" t="s">
        <v>81</v>
      </c>
    </row>
    <row r="29" spans="1:11">
      <c r="A29" s="188" t="s">
        <v>335</v>
      </c>
      <c r="B29" s="188" t="s">
        <v>17</v>
      </c>
      <c r="C29" s="207" t="s">
        <v>18</v>
      </c>
      <c r="D29" s="207" t="s">
        <v>63</v>
      </c>
      <c r="E29" s="207" t="s">
        <v>320</v>
      </c>
      <c r="F29" s="21" t="s">
        <v>296</v>
      </c>
      <c r="G29" s="20">
        <v>377.23500000000001</v>
      </c>
      <c r="H29" s="20">
        <f t="shared" si="7"/>
        <v>377.23500000000001</v>
      </c>
      <c r="I29" s="20">
        <f t="shared" si="7"/>
        <v>377.23500000000001</v>
      </c>
      <c r="J29" s="18">
        <f t="shared" si="4"/>
        <v>1131.7049999999999</v>
      </c>
      <c r="K29" s="232" t="s">
        <v>79</v>
      </c>
    </row>
    <row r="30" spans="1:11" ht="99.75" customHeight="1">
      <c r="A30" s="231"/>
      <c r="B30" s="231"/>
      <c r="C30" s="209"/>
      <c r="D30" s="209"/>
      <c r="E30" s="209"/>
      <c r="F30" s="21" t="s">
        <v>298</v>
      </c>
      <c r="G30" s="20">
        <v>409.60500000000002</v>
      </c>
      <c r="H30" s="20">
        <f t="shared" si="7"/>
        <v>409.60500000000002</v>
      </c>
      <c r="I30" s="20">
        <f t="shared" si="7"/>
        <v>409.60500000000002</v>
      </c>
      <c r="J30" s="18">
        <f t="shared" si="4"/>
        <v>1228.8150000000001</v>
      </c>
      <c r="K30" s="236"/>
    </row>
    <row r="31" spans="1:11" ht="78.75">
      <c r="A31" s="95" t="s">
        <v>336</v>
      </c>
      <c r="B31" s="22" t="s">
        <v>17</v>
      </c>
      <c r="C31" s="21" t="s">
        <v>18</v>
      </c>
      <c r="D31" s="21" t="s">
        <v>53</v>
      </c>
      <c r="E31" s="21" t="s">
        <v>321</v>
      </c>
      <c r="F31" s="21" t="s">
        <v>296</v>
      </c>
      <c r="G31" s="20">
        <v>20</v>
      </c>
      <c r="H31" s="20">
        <f t="shared" si="7"/>
        <v>20</v>
      </c>
      <c r="I31" s="20">
        <f t="shared" si="7"/>
        <v>20</v>
      </c>
      <c r="J31" s="18">
        <f t="shared" si="4"/>
        <v>60</v>
      </c>
      <c r="K31" s="23" t="s">
        <v>80</v>
      </c>
    </row>
    <row r="32" spans="1:11" ht="126">
      <c r="A32" s="27" t="s">
        <v>337</v>
      </c>
      <c r="B32" s="22" t="s">
        <v>17</v>
      </c>
      <c r="C32" s="21" t="s">
        <v>18</v>
      </c>
      <c r="D32" s="21" t="s">
        <v>53</v>
      </c>
      <c r="E32" s="21" t="s">
        <v>281</v>
      </c>
      <c r="F32" s="21" t="s">
        <v>296</v>
      </c>
      <c r="G32" s="20">
        <v>24.4</v>
      </c>
      <c r="H32" s="20">
        <v>25.6</v>
      </c>
      <c r="I32" s="20">
        <v>25.6</v>
      </c>
      <c r="J32" s="18">
        <f t="shared" si="4"/>
        <v>75.599999999999994</v>
      </c>
      <c r="K32" s="23" t="s">
        <v>271</v>
      </c>
    </row>
    <row r="33" spans="1:11" ht="15.75">
      <c r="A33" s="27" t="s">
        <v>26</v>
      </c>
      <c r="B33" s="22"/>
      <c r="C33" s="15"/>
      <c r="D33" s="11"/>
      <c r="E33" s="21"/>
      <c r="F33" s="21"/>
      <c r="G33" s="94">
        <f>SUM(G14:G32)</f>
        <v>59552.332000000009</v>
      </c>
      <c r="H33" s="94">
        <f t="shared" ref="H33:I33" si="8">SUM(H14:H32)</f>
        <v>61842.296999999999</v>
      </c>
      <c r="I33" s="94">
        <f t="shared" si="8"/>
        <v>61842.296999999999</v>
      </c>
      <c r="J33" s="13">
        <f>G33+H33+I33</f>
        <v>183236.92600000001</v>
      </c>
      <c r="K33" s="23"/>
    </row>
    <row r="34" spans="1:11" ht="39" customHeight="1">
      <c r="A34" s="215" t="s">
        <v>21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7"/>
    </row>
    <row r="35" spans="1:11">
      <c r="A35" s="194" t="s">
        <v>23</v>
      </c>
      <c r="B35" s="194" t="s">
        <v>17</v>
      </c>
      <c r="C35" s="190" t="s">
        <v>18</v>
      </c>
      <c r="D35" s="190" t="s">
        <v>61</v>
      </c>
      <c r="E35" s="190" t="s">
        <v>282</v>
      </c>
      <c r="F35" s="9" t="s">
        <v>294</v>
      </c>
      <c r="G35" s="14">
        <v>77630</v>
      </c>
      <c r="H35" s="14">
        <v>81511.5</v>
      </c>
      <c r="I35" s="14">
        <f>H35</f>
        <v>81511.5</v>
      </c>
      <c r="J35" s="12">
        <f>G35+H35+I35</f>
        <v>240653</v>
      </c>
      <c r="K35" s="192" t="s">
        <v>60</v>
      </c>
    </row>
    <row r="36" spans="1:11">
      <c r="A36" s="199"/>
      <c r="B36" s="199"/>
      <c r="C36" s="200"/>
      <c r="D36" s="200"/>
      <c r="E36" s="200"/>
      <c r="F36" s="9" t="s">
        <v>295</v>
      </c>
      <c r="G36" s="14">
        <v>371</v>
      </c>
      <c r="H36" s="14">
        <v>389</v>
      </c>
      <c r="I36" s="14">
        <f t="shared" ref="I36:I39" si="9">H36</f>
        <v>389</v>
      </c>
      <c r="J36" s="12">
        <f t="shared" ref="J36:J39" si="10">G36+H36+I36</f>
        <v>1149</v>
      </c>
      <c r="K36" s="201"/>
    </row>
    <row r="37" spans="1:11">
      <c r="A37" s="199"/>
      <c r="B37" s="199"/>
      <c r="C37" s="200"/>
      <c r="D37" s="200"/>
      <c r="E37" s="200"/>
      <c r="F37" s="9" t="s">
        <v>296</v>
      </c>
      <c r="G37" s="14">
        <v>2230</v>
      </c>
      <c r="H37" s="14">
        <v>2341</v>
      </c>
      <c r="I37" s="14">
        <f t="shared" si="9"/>
        <v>2341</v>
      </c>
      <c r="J37" s="12">
        <f t="shared" si="10"/>
        <v>6912</v>
      </c>
      <c r="K37" s="201"/>
    </row>
    <row r="38" spans="1:11">
      <c r="A38" s="199"/>
      <c r="B38" s="199"/>
      <c r="C38" s="200"/>
      <c r="D38" s="200"/>
      <c r="E38" s="200"/>
      <c r="F38" s="9" t="s">
        <v>293</v>
      </c>
      <c r="G38" s="14">
        <v>81850.7</v>
      </c>
      <c r="H38" s="14">
        <v>83599.7</v>
      </c>
      <c r="I38" s="14">
        <f t="shared" si="9"/>
        <v>83599.7</v>
      </c>
      <c r="J38" s="12">
        <f t="shared" si="10"/>
        <v>249050.09999999998</v>
      </c>
      <c r="K38" s="201"/>
    </row>
    <row r="39" spans="1:11">
      <c r="A39" s="189"/>
      <c r="B39" s="189"/>
      <c r="C39" s="191"/>
      <c r="D39" s="191"/>
      <c r="E39" s="191"/>
      <c r="F39" s="9" t="s">
        <v>298</v>
      </c>
      <c r="G39" s="14">
        <v>977.9</v>
      </c>
      <c r="H39" s="14">
        <v>1025</v>
      </c>
      <c r="I39" s="14">
        <f t="shared" si="9"/>
        <v>1025</v>
      </c>
      <c r="J39" s="12">
        <f t="shared" si="10"/>
        <v>3027.9</v>
      </c>
      <c r="K39" s="201"/>
    </row>
    <row r="40" spans="1:11">
      <c r="A40" s="188" t="s">
        <v>24</v>
      </c>
      <c r="B40" s="188" t="s">
        <v>17</v>
      </c>
      <c r="C40" s="207" t="s">
        <v>18</v>
      </c>
      <c r="D40" s="207" t="s">
        <v>61</v>
      </c>
      <c r="E40" s="207" t="s">
        <v>322</v>
      </c>
      <c r="F40" s="21" t="s">
        <v>293</v>
      </c>
      <c r="G40" s="15">
        <v>26083.300999999999</v>
      </c>
      <c r="H40" s="15">
        <f>ROUND(G40*1.05,3)</f>
        <v>27387.466</v>
      </c>
      <c r="I40" s="15">
        <f>H40</f>
        <v>27387.466</v>
      </c>
      <c r="J40" s="13">
        <f t="shared" ref="J40:J53" si="11">G40+H40+I40</f>
        <v>80858.233000000007</v>
      </c>
      <c r="K40" s="237"/>
    </row>
    <row r="41" spans="1:11">
      <c r="A41" s="199"/>
      <c r="B41" s="199"/>
      <c r="C41" s="241"/>
      <c r="D41" s="241"/>
      <c r="E41" s="241"/>
      <c r="F41" s="21" t="s">
        <v>294</v>
      </c>
      <c r="G41" s="15">
        <v>16449.510999999999</v>
      </c>
      <c r="H41" s="15">
        <f t="shared" ref="H41:H43" si="12">ROUND(G41*1.05,3)</f>
        <v>17271.987000000001</v>
      </c>
      <c r="I41" s="15">
        <f t="shared" ref="I41:I43" si="13">H41</f>
        <v>17271.987000000001</v>
      </c>
      <c r="J41" s="13">
        <f t="shared" si="11"/>
        <v>50993.485000000001</v>
      </c>
      <c r="K41" s="238"/>
    </row>
    <row r="42" spans="1:11">
      <c r="A42" s="199"/>
      <c r="B42" s="199"/>
      <c r="C42" s="241"/>
      <c r="D42" s="241"/>
      <c r="E42" s="241"/>
      <c r="F42" s="21" t="s">
        <v>296</v>
      </c>
      <c r="G42" s="15">
        <v>14411.188</v>
      </c>
      <c r="H42" s="15">
        <f t="shared" si="12"/>
        <v>15131.746999999999</v>
      </c>
      <c r="I42" s="15">
        <f t="shared" si="13"/>
        <v>15131.746999999999</v>
      </c>
      <c r="J42" s="13">
        <f t="shared" si="11"/>
        <v>44674.682000000001</v>
      </c>
      <c r="K42" s="238"/>
    </row>
    <row r="43" spans="1:11" ht="5.25" customHeight="1">
      <c r="A43" s="189"/>
      <c r="B43" s="189"/>
      <c r="C43" s="198"/>
      <c r="D43" s="198"/>
      <c r="E43" s="198"/>
      <c r="F43" s="21"/>
      <c r="G43" s="15"/>
      <c r="H43" s="15">
        <f t="shared" si="12"/>
        <v>0</v>
      </c>
      <c r="I43" s="15">
        <f t="shared" si="13"/>
        <v>0</v>
      </c>
      <c r="J43" s="13">
        <f t="shared" si="11"/>
        <v>0</v>
      </c>
      <c r="K43" s="238"/>
    </row>
    <row r="44" spans="1:11" ht="98.25" customHeight="1">
      <c r="A44" s="194" t="s">
        <v>36</v>
      </c>
      <c r="B44" s="194" t="s">
        <v>17</v>
      </c>
      <c r="C44" s="190" t="s">
        <v>18</v>
      </c>
      <c r="D44" s="190" t="s">
        <v>63</v>
      </c>
      <c r="E44" s="190" t="s">
        <v>283</v>
      </c>
      <c r="F44" s="9" t="s">
        <v>298</v>
      </c>
      <c r="G44" s="19">
        <v>5161.7</v>
      </c>
      <c r="H44" s="19">
        <v>5400.1</v>
      </c>
      <c r="I44" s="19">
        <f>H44</f>
        <v>5400.1</v>
      </c>
      <c r="J44" s="8">
        <f t="shared" si="11"/>
        <v>15961.9</v>
      </c>
      <c r="K44" s="242" t="s">
        <v>62</v>
      </c>
    </row>
    <row r="45" spans="1:11" ht="17.25" customHeight="1">
      <c r="A45" s="189"/>
      <c r="B45" s="189"/>
      <c r="C45" s="191"/>
      <c r="D45" s="191"/>
      <c r="E45" s="191"/>
      <c r="F45" s="9" t="s">
        <v>296</v>
      </c>
      <c r="G45" s="19">
        <v>4577.3999999999996</v>
      </c>
      <c r="H45" s="19">
        <v>4788.8</v>
      </c>
      <c r="I45" s="19">
        <f>H45</f>
        <v>4788.8</v>
      </c>
      <c r="J45" s="8">
        <f t="shared" si="11"/>
        <v>14155</v>
      </c>
      <c r="K45" s="243"/>
    </row>
    <row r="46" spans="1:11" ht="81.75" customHeight="1">
      <c r="A46" s="194" t="s">
        <v>34</v>
      </c>
      <c r="B46" s="196" t="s">
        <v>17</v>
      </c>
      <c r="C46" s="9" t="s">
        <v>18</v>
      </c>
      <c r="D46" s="9" t="s">
        <v>61</v>
      </c>
      <c r="E46" s="9" t="s">
        <v>284</v>
      </c>
      <c r="F46" s="9">
        <v>111</v>
      </c>
      <c r="G46" s="19"/>
      <c r="H46" s="19"/>
      <c r="I46" s="19"/>
      <c r="J46" s="8">
        <f t="shared" si="11"/>
        <v>0</v>
      </c>
      <c r="K46" s="192" t="s">
        <v>64</v>
      </c>
    </row>
    <row r="47" spans="1:11" ht="76.5" customHeight="1">
      <c r="A47" s="195"/>
      <c r="B47" s="197"/>
      <c r="C47" s="9" t="s">
        <v>18</v>
      </c>
      <c r="D47" s="9" t="s">
        <v>61</v>
      </c>
      <c r="E47" s="9" t="s">
        <v>284</v>
      </c>
      <c r="F47" s="9">
        <v>612</v>
      </c>
      <c r="G47" s="19"/>
      <c r="H47" s="19"/>
      <c r="I47" s="19"/>
      <c r="J47" s="8">
        <f t="shared" si="11"/>
        <v>0</v>
      </c>
      <c r="K47" s="193"/>
    </row>
    <row r="48" spans="1:11" ht="73.5" customHeight="1">
      <c r="A48" s="194" t="s">
        <v>35</v>
      </c>
      <c r="B48" s="196" t="s">
        <v>17</v>
      </c>
      <c r="C48" s="9" t="s">
        <v>18</v>
      </c>
      <c r="D48" s="9" t="s">
        <v>61</v>
      </c>
      <c r="E48" s="9" t="s">
        <v>285</v>
      </c>
      <c r="F48" s="9">
        <v>111</v>
      </c>
      <c r="G48" s="19"/>
      <c r="H48" s="19"/>
      <c r="I48" s="19"/>
      <c r="J48" s="8">
        <f t="shared" si="11"/>
        <v>0</v>
      </c>
      <c r="K48" s="192" t="s">
        <v>65</v>
      </c>
    </row>
    <row r="49" spans="1:14" ht="57.75" customHeight="1">
      <c r="A49" s="195"/>
      <c r="B49" s="197"/>
      <c r="C49" s="9" t="s">
        <v>18</v>
      </c>
      <c r="D49" s="9" t="s">
        <v>61</v>
      </c>
      <c r="E49" s="9" t="s">
        <v>285</v>
      </c>
      <c r="F49" s="9">
        <v>612</v>
      </c>
      <c r="G49" s="19"/>
      <c r="H49" s="19"/>
      <c r="I49" s="19"/>
      <c r="J49" s="8">
        <f t="shared" si="11"/>
        <v>0</v>
      </c>
      <c r="K49" s="193"/>
    </row>
    <row r="50" spans="1:14" ht="15.75">
      <c r="A50" s="95"/>
      <c r="B50" s="22"/>
      <c r="C50" s="9"/>
      <c r="D50" s="9"/>
      <c r="E50" s="9"/>
      <c r="F50" s="9"/>
      <c r="G50" s="19"/>
      <c r="H50" s="19"/>
      <c r="I50" s="19"/>
      <c r="J50" s="8"/>
      <c r="K50" s="5"/>
    </row>
    <row r="51" spans="1:14" ht="78.75">
      <c r="A51" s="95" t="s">
        <v>276</v>
      </c>
      <c r="B51" s="22" t="s">
        <v>17</v>
      </c>
      <c r="C51" s="9" t="s">
        <v>18</v>
      </c>
      <c r="D51" s="9" t="s">
        <v>71</v>
      </c>
      <c r="E51" s="9" t="s">
        <v>323</v>
      </c>
      <c r="F51" s="9" t="s">
        <v>296</v>
      </c>
      <c r="G51" s="19">
        <v>650</v>
      </c>
      <c r="H51" s="19">
        <v>650</v>
      </c>
      <c r="I51" s="19">
        <v>650</v>
      </c>
      <c r="J51" s="8">
        <f t="shared" si="11"/>
        <v>1950</v>
      </c>
      <c r="K51" s="5" t="s">
        <v>84</v>
      </c>
    </row>
    <row r="52" spans="1:14" ht="110.25">
      <c r="A52" s="95" t="s">
        <v>277</v>
      </c>
      <c r="B52" s="22" t="s">
        <v>17</v>
      </c>
      <c r="C52" s="9" t="s">
        <v>18</v>
      </c>
      <c r="D52" s="9" t="s">
        <v>71</v>
      </c>
      <c r="E52" s="9" t="s">
        <v>324</v>
      </c>
      <c r="F52" s="9" t="s">
        <v>296</v>
      </c>
      <c r="G52" s="19">
        <v>53</v>
      </c>
      <c r="H52" s="19">
        <v>53</v>
      </c>
      <c r="I52" s="19">
        <v>53</v>
      </c>
      <c r="J52" s="8">
        <f t="shared" si="11"/>
        <v>159</v>
      </c>
      <c r="K52" s="5" t="s">
        <v>78</v>
      </c>
    </row>
    <row r="53" spans="1:14" ht="15.75">
      <c r="A53" s="2" t="s">
        <v>27</v>
      </c>
      <c r="B53" s="2"/>
      <c r="C53" s="4"/>
      <c r="D53" s="3"/>
      <c r="E53" s="3"/>
      <c r="F53" s="3"/>
      <c r="G53" s="14">
        <f>SUM(G35:G52)</f>
        <v>230445.7</v>
      </c>
      <c r="H53" s="14">
        <f t="shared" ref="H53:I53" si="14">SUM(H35:H52)</f>
        <v>239549.30000000002</v>
      </c>
      <c r="I53" s="14">
        <f t="shared" si="14"/>
        <v>239549.30000000002</v>
      </c>
      <c r="J53" s="12">
        <f t="shared" si="11"/>
        <v>709544.3</v>
      </c>
      <c r="K53" s="5"/>
    </row>
    <row r="54" spans="1:14">
      <c r="A54" s="215" t="s">
        <v>52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7"/>
    </row>
    <row r="55" spans="1:14" ht="24" customHeight="1">
      <c r="A55" s="188" t="s">
        <v>25</v>
      </c>
      <c r="B55" s="188" t="s">
        <v>17</v>
      </c>
      <c r="C55" s="190" t="s">
        <v>18</v>
      </c>
      <c r="D55" s="190" t="s">
        <v>61</v>
      </c>
      <c r="E55" s="190" t="s">
        <v>338</v>
      </c>
      <c r="F55" s="24">
        <v>621</v>
      </c>
      <c r="G55" s="108">
        <v>3640</v>
      </c>
      <c r="H55" s="108">
        <f>ROUND(G55*1.05,2)</f>
        <v>3822</v>
      </c>
      <c r="I55" s="108">
        <f>H55</f>
        <v>3822</v>
      </c>
      <c r="J55" s="8">
        <f>G55+H55+I55</f>
        <v>11284</v>
      </c>
      <c r="K55" s="192" t="s">
        <v>85</v>
      </c>
    </row>
    <row r="56" spans="1:14" ht="24.75" customHeight="1">
      <c r="A56" s="239"/>
      <c r="B56" s="239"/>
      <c r="C56" s="200"/>
      <c r="D56" s="200"/>
      <c r="E56" s="200"/>
      <c r="F56" s="24">
        <v>611</v>
      </c>
      <c r="G56" s="108">
        <v>6751.03</v>
      </c>
      <c r="H56" s="108">
        <f>ROUND(G56*1.05,2)</f>
        <v>7088.58</v>
      </c>
      <c r="I56" s="108">
        <f>H56</f>
        <v>7088.58</v>
      </c>
      <c r="J56" s="8">
        <f>G56+H56+I56</f>
        <v>20928.190000000002</v>
      </c>
      <c r="K56" s="240"/>
      <c r="L56">
        <f>G55+G56</f>
        <v>10391.029999999999</v>
      </c>
      <c r="M56">
        <f t="shared" ref="M56:N56" si="15">H55+H56</f>
        <v>10910.58</v>
      </c>
      <c r="N56">
        <f t="shared" si="15"/>
        <v>10910.58</v>
      </c>
    </row>
    <row r="57" spans="1:14" ht="24.75" customHeight="1">
      <c r="A57" s="239"/>
      <c r="B57" s="239"/>
      <c r="C57" s="200"/>
      <c r="D57" s="200"/>
      <c r="E57" s="200"/>
      <c r="F57" s="24"/>
      <c r="G57" s="108"/>
      <c r="H57" s="108"/>
      <c r="I57" s="108"/>
      <c r="J57" s="8"/>
      <c r="K57" s="240"/>
    </row>
    <row r="58" spans="1:14" ht="26.25" customHeight="1">
      <c r="A58" s="231"/>
      <c r="B58" s="231"/>
      <c r="C58" s="191"/>
      <c r="D58" s="191"/>
      <c r="E58" s="191"/>
      <c r="F58" s="24"/>
      <c r="G58" s="108"/>
      <c r="H58" s="108"/>
      <c r="I58" s="108"/>
      <c r="J58" s="8"/>
      <c r="K58" s="193"/>
    </row>
    <row r="59" spans="1:14" ht="15.75">
      <c r="A59" s="2" t="s">
        <v>28</v>
      </c>
      <c r="B59" s="2"/>
      <c r="C59" s="9"/>
      <c r="D59" s="9"/>
      <c r="E59" s="10"/>
      <c r="F59" s="10"/>
      <c r="G59" s="14">
        <f>SUM(G55:G58)</f>
        <v>10391.029999999999</v>
      </c>
      <c r="H59" s="14">
        <f t="shared" ref="H59:I59" si="16">SUM(H55:H58)</f>
        <v>10910.58</v>
      </c>
      <c r="I59" s="14">
        <f t="shared" si="16"/>
        <v>10910.58</v>
      </c>
      <c r="J59" s="12">
        <f>G59+H59+I59</f>
        <v>32212.190000000002</v>
      </c>
      <c r="K59" s="5"/>
    </row>
    <row r="60" spans="1:14">
      <c r="A60" s="215" t="s">
        <v>29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7"/>
    </row>
    <row r="61" spans="1:14" ht="66.75" customHeight="1">
      <c r="A61" s="95" t="s">
        <v>30</v>
      </c>
      <c r="B61" s="2" t="s">
        <v>17</v>
      </c>
      <c r="C61" s="21" t="s">
        <v>18</v>
      </c>
      <c r="D61" s="21" t="s">
        <v>76</v>
      </c>
      <c r="E61" s="21" t="s">
        <v>325</v>
      </c>
      <c r="F61" s="21" t="s">
        <v>296</v>
      </c>
      <c r="G61" s="15">
        <v>276</v>
      </c>
      <c r="H61" s="15">
        <v>276</v>
      </c>
      <c r="I61" s="15">
        <v>276</v>
      </c>
      <c r="J61" s="13">
        <f>G61+H61+I61</f>
        <v>828</v>
      </c>
      <c r="K61" s="25" t="s">
        <v>77</v>
      </c>
    </row>
    <row r="62" spans="1:14" ht="78.75">
      <c r="A62" s="95" t="s">
        <v>31</v>
      </c>
      <c r="B62" s="2" t="s">
        <v>17</v>
      </c>
      <c r="C62" s="21" t="s">
        <v>18</v>
      </c>
      <c r="D62" s="21" t="s">
        <v>71</v>
      </c>
      <c r="E62" s="21" t="s">
        <v>326</v>
      </c>
      <c r="F62" s="21" t="s">
        <v>296</v>
      </c>
      <c r="G62" s="15">
        <v>55</v>
      </c>
      <c r="H62" s="15">
        <v>55</v>
      </c>
      <c r="I62" s="15">
        <v>55</v>
      </c>
      <c r="J62" s="13">
        <f>G62+H62+I62</f>
        <v>165</v>
      </c>
      <c r="K62" s="5" t="s">
        <v>75</v>
      </c>
    </row>
    <row r="63" spans="1:14" ht="15.75">
      <c r="A63" s="2" t="s">
        <v>32</v>
      </c>
      <c r="B63" s="2"/>
      <c r="C63" s="4"/>
      <c r="D63" s="3"/>
      <c r="E63" s="10"/>
      <c r="F63" s="10"/>
      <c r="G63" s="14">
        <f>SUM(G61:G62)</f>
        <v>331</v>
      </c>
      <c r="H63" s="14">
        <f t="shared" ref="H63:I63" si="17">SUM(H61:H62)</f>
        <v>331</v>
      </c>
      <c r="I63" s="14">
        <f t="shared" si="17"/>
        <v>331</v>
      </c>
      <c r="J63" s="13">
        <f>G63+H63+I63</f>
        <v>993</v>
      </c>
      <c r="K63" s="5"/>
    </row>
    <row r="64" spans="1:14">
      <c r="A64" s="215" t="s">
        <v>33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7"/>
    </row>
    <row r="65" spans="1:11" ht="23.25" customHeight="1">
      <c r="A65" s="95"/>
      <c r="B65" s="2"/>
      <c r="C65" s="9"/>
      <c r="D65" s="9"/>
      <c r="E65" s="9"/>
      <c r="F65" s="9"/>
      <c r="G65" s="19"/>
      <c r="H65" s="19"/>
      <c r="I65" s="19"/>
      <c r="J65" s="8"/>
      <c r="K65" s="5"/>
    </row>
    <row r="66" spans="1:11" ht="36" customHeight="1">
      <c r="A66" s="188" t="s">
        <v>302</v>
      </c>
      <c r="B66" s="188" t="s">
        <v>17</v>
      </c>
      <c r="C66" s="190" t="s">
        <v>18</v>
      </c>
      <c r="D66" s="190" t="s">
        <v>71</v>
      </c>
      <c r="E66" s="190" t="s">
        <v>327</v>
      </c>
      <c r="F66" s="9" t="s">
        <v>296</v>
      </c>
      <c r="G66" s="19">
        <v>171</v>
      </c>
      <c r="H66" s="19">
        <v>171</v>
      </c>
      <c r="I66" s="19">
        <v>171</v>
      </c>
      <c r="J66" s="8">
        <f t="shared" ref="J66:J78" si="18">G66+H66+I66</f>
        <v>513</v>
      </c>
      <c r="K66" s="188" t="s">
        <v>74</v>
      </c>
    </row>
    <row r="67" spans="1:11" ht="46.5" customHeight="1">
      <c r="A67" s="189"/>
      <c r="B67" s="189"/>
      <c r="C67" s="198"/>
      <c r="D67" s="198"/>
      <c r="E67" s="198"/>
      <c r="F67" s="109">
        <v>612</v>
      </c>
      <c r="G67" s="19">
        <v>108.4</v>
      </c>
      <c r="H67" s="19">
        <v>108.4</v>
      </c>
      <c r="I67" s="19">
        <v>108.4</v>
      </c>
      <c r="J67" s="8">
        <f t="shared" si="18"/>
        <v>325.20000000000005</v>
      </c>
      <c r="K67" s="189"/>
    </row>
    <row r="68" spans="1:11" ht="39" customHeight="1">
      <c r="A68" s="244" t="s">
        <v>303</v>
      </c>
      <c r="B68" s="242" t="s">
        <v>17</v>
      </c>
      <c r="C68" s="190" t="s">
        <v>18</v>
      </c>
      <c r="D68" s="190" t="s">
        <v>67</v>
      </c>
      <c r="E68" s="190" t="s">
        <v>286</v>
      </c>
      <c r="F68" s="9" t="s">
        <v>296</v>
      </c>
      <c r="G68" s="19">
        <v>459.3</v>
      </c>
      <c r="H68" s="19">
        <v>482.2</v>
      </c>
      <c r="I68" s="19">
        <f>H68</f>
        <v>482.2</v>
      </c>
      <c r="J68" s="8">
        <f t="shared" si="18"/>
        <v>1423.7</v>
      </c>
      <c r="K68" s="192" t="s">
        <v>66</v>
      </c>
    </row>
    <row r="69" spans="1:11" ht="37.5" customHeight="1">
      <c r="A69" s="245"/>
      <c r="B69" s="243"/>
      <c r="C69" s="191"/>
      <c r="D69" s="191"/>
      <c r="E69" s="191"/>
      <c r="F69" s="9" t="s">
        <v>298</v>
      </c>
      <c r="G69" s="19">
        <v>480.1</v>
      </c>
      <c r="H69" s="19">
        <v>504.1</v>
      </c>
      <c r="I69" s="19">
        <f>H69</f>
        <v>504.1</v>
      </c>
      <c r="J69" s="8">
        <f t="shared" si="18"/>
        <v>1488.3000000000002</v>
      </c>
      <c r="K69" s="240"/>
    </row>
    <row r="70" spans="1:11" ht="42" customHeight="1">
      <c r="A70" s="188" t="s">
        <v>304</v>
      </c>
      <c r="B70" s="188" t="s">
        <v>17</v>
      </c>
      <c r="C70" s="190" t="s">
        <v>18</v>
      </c>
      <c r="D70" s="190" t="s">
        <v>67</v>
      </c>
      <c r="E70" s="190" t="s">
        <v>328</v>
      </c>
      <c r="F70" s="9" t="s">
        <v>296</v>
      </c>
      <c r="G70" s="19">
        <v>0.46</v>
      </c>
      <c r="H70" s="19">
        <v>0.48</v>
      </c>
      <c r="I70" s="19">
        <f>H70</f>
        <v>0.48</v>
      </c>
      <c r="J70" s="8">
        <f t="shared" si="18"/>
        <v>1.42</v>
      </c>
      <c r="K70" s="240"/>
    </row>
    <row r="71" spans="1:11" ht="45.75" customHeight="1">
      <c r="A71" s="231"/>
      <c r="B71" s="231"/>
      <c r="C71" s="191"/>
      <c r="D71" s="191"/>
      <c r="E71" s="191"/>
      <c r="F71" s="9" t="s">
        <v>298</v>
      </c>
      <c r="G71" s="19">
        <v>0.48</v>
      </c>
      <c r="H71" s="19">
        <v>0.5</v>
      </c>
      <c r="I71" s="19">
        <v>0.5</v>
      </c>
      <c r="J71" s="8">
        <f t="shared" si="18"/>
        <v>1.48</v>
      </c>
      <c r="K71" s="206"/>
    </row>
    <row r="72" spans="1:11" ht="157.5">
      <c r="A72" s="95" t="s">
        <v>305</v>
      </c>
      <c r="B72" s="22" t="s">
        <v>17</v>
      </c>
      <c r="C72" s="9" t="s">
        <v>18</v>
      </c>
      <c r="D72" s="9" t="s">
        <v>67</v>
      </c>
      <c r="E72" s="9" t="s">
        <v>329</v>
      </c>
      <c r="F72" s="9" t="s">
        <v>296</v>
      </c>
      <c r="G72" s="19">
        <v>280</v>
      </c>
      <c r="H72" s="19">
        <v>280</v>
      </c>
      <c r="I72" s="19">
        <v>280</v>
      </c>
      <c r="J72" s="8">
        <f t="shared" si="18"/>
        <v>840</v>
      </c>
      <c r="K72" s="5" t="s">
        <v>73</v>
      </c>
    </row>
    <row r="73" spans="1:11" ht="162" customHeight="1">
      <c r="A73" s="26" t="s">
        <v>306</v>
      </c>
      <c r="B73" s="2" t="s">
        <v>17</v>
      </c>
      <c r="C73" s="9" t="s">
        <v>18</v>
      </c>
      <c r="D73" s="9" t="s">
        <v>67</v>
      </c>
      <c r="E73" s="9" t="s">
        <v>287</v>
      </c>
      <c r="F73" s="9" t="s">
        <v>68</v>
      </c>
      <c r="G73" s="19"/>
      <c r="H73" s="19"/>
      <c r="I73" s="19"/>
      <c r="J73" s="8">
        <f t="shared" si="18"/>
        <v>0</v>
      </c>
      <c r="K73" s="192" t="s">
        <v>69</v>
      </c>
    </row>
    <row r="74" spans="1:11" ht="164.25" customHeight="1">
      <c r="A74" s="95" t="s">
        <v>307</v>
      </c>
      <c r="B74" s="2" t="s">
        <v>17</v>
      </c>
      <c r="C74" s="9" t="s">
        <v>18</v>
      </c>
      <c r="D74" s="9" t="s">
        <v>67</v>
      </c>
      <c r="E74" s="9" t="s">
        <v>330</v>
      </c>
      <c r="F74" s="9" t="s">
        <v>68</v>
      </c>
      <c r="G74" s="19"/>
      <c r="H74" s="19"/>
      <c r="I74" s="19"/>
      <c r="J74" s="8">
        <f t="shared" si="18"/>
        <v>0</v>
      </c>
      <c r="K74" s="193"/>
    </row>
    <row r="75" spans="1:11" ht="78.75">
      <c r="A75" s="22" t="s">
        <v>40</v>
      </c>
      <c r="B75" s="2" t="s">
        <v>17</v>
      </c>
      <c r="C75" s="9" t="s">
        <v>18</v>
      </c>
      <c r="D75" s="9" t="s">
        <v>67</v>
      </c>
      <c r="E75" s="9" t="s">
        <v>288</v>
      </c>
      <c r="F75" s="9" t="s">
        <v>299</v>
      </c>
      <c r="G75" s="19">
        <v>1342.9</v>
      </c>
      <c r="H75" s="19">
        <v>1410.1</v>
      </c>
      <c r="I75" s="19">
        <v>1410.1</v>
      </c>
      <c r="J75" s="8">
        <f t="shared" si="18"/>
        <v>4163.1000000000004</v>
      </c>
      <c r="K75" s="192" t="s">
        <v>82</v>
      </c>
    </row>
    <row r="76" spans="1:11" ht="94.5">
      <c r="A76" s="95" t="s">
        <v>86</v>
      </c>
      <c r="B76" s="2" t="s">
        <v>17</v>
      </c>
      <c r="C76" s="9" t="s">
        <v>18</v>
      </c>
      <c r="D76" s="9" t="s">
        <v>67</v>
      </c>
      <c r="E76" s="9" t="s">
        <v>331</v>
      </c>
      <c r="F76" s="9" t="s">
        <v>299</v>
      </c>
      <c r="G76" s="97">
        <v>335.73</v>
      </c>
      <c r="H76" s="97">
        <v>352.53</v>
      </c>
      <c r="I76" s="97">
        <v>352.53</v>
      </c>
      <c r="J76" s="98">
        <f t="shared" si="18"/>
        <v>1040.79</v>
      </c>
      <c r="K76" s="193"/>
    </row>
    <row r="77" spans="1:11" ht="2.25" customHeight="1">
      <c r="A77" s="107" t="s">
        <v>87</v>
      </c>
      <c r="B77" s="22" t="s">
        <v>17</v>
      </c>
      <c r="C77" s="21" t="s">
        <v>18</v>
      </c>
      <c r="D77" s="21" t="s">
        <v>67</v>
      </c>
      <c r="E77" s="21"/>
      <c r="F77" s="21"/>
      <c r="G77" s="20"/>
      <c r="H77" s="20"/>
      <c r="I77" s="20"/>
      <c r="J77" s="18">
        <f t="shared" si="18"/>
        <v>0</v>
      </c>
      <c r="K77" s="23" t="s">
        <v>83</v>
      </c>
    </row>
    <row r="78" spans="1:11" ht="15.75">
      <c r="A78" s="2" t="s">
        <v>41</v>
      </c>
      <c r="B78" s="2"/>
      <c r="C78" s="4"/>
      <c r="D78" s="3"/>
      <c r="E78" s="3"/>
      <c r="F78" s="3"/>
      <c r="G78" s="4">
        <f>SUM(G65:G77)</f>
        <v>3178.3700000000003</v>
      </c>
      <c r="H78" s="4">
        <f t="shared" ref="H78:I78" si="19">SUM(H65:H77)</f>
        <v>3309.3099999999995</v>
      </c>
      <c r="I78" s="4">
        <f t="shared" si="19"/>
        <v>3309.3099999999995</v>
      </c>
      <c r="J78" s="4">
        <f t="shared" si="18"/>
        <v>9796.99</v>
      </c>
      <c r="K78" s="5"/>
    </row>
    <row r="79" spans="1:11" ht="15.75">
      <c r="A79" s="7" t="s">
        <v>42</v>
      </c>
      <c r="B79" s="2"/>
      <c r="C79" s="4"/>
      <c r="D79" s="3"/>
      <c r="E79" s="3"/>
      <c r="F79" s="3"/>
      <c r="G79" s="4">
        <f>G33+G53+G59+G63+G78</f>
        <v>303898.43200000003</v>
      </c>
      <c r="H79" s="4">
        <f t="shared" ref="H79:I79" si="20">H33+H53+H59+H63+H78</f>
        <v>315942.48700000002</v>
      </c>
      <c r="I79" s="4">
        <f t="shared" si="20"/>
        <v>315942.48700000002</v>
      </c>
      <c r="J79" s="4">
        <f>G79+H79+I79</f>
        <v>935783.40599999996</v>
      </c>
      <c r="K79" s="5"/>
    </row>
    <row r="84" spans="4:9">
      <c r="D84" s="119"/>
      <c r="F84" s="119" t="s">
        <v>53</v>
      </c>
      <c r="G84">
        <v>56737.49</v>
      </c>
      <c r="H84">
        <v>58926.06</v>
      </c>
      <c r="I84">
        <v>58926.06</v>
      </c>
    </row>
    <row r="85" spans="4:9">
      <c r="F85" s="119" t="s">
        <v>61</v>
      </c>
      <c r="G85">
        <f>G35+G36+G37+G38+G39+G40+G41+G42+G55+G56</f>
        <v>230394.63</v>
      </c>
      <c r="H85">
        <f t="shared" ref="H85:I85" si="21">H35+H36+H37+H38+H39+H40+H41+H42+H55+H56</f>
        <v>239567.98</v>
      </c>
      <c r="I85">
        <f t="shared" si="21"/>
        <v>239567.98</v>
      </c>
    </row>
    <row r="86" spans="4:9">
      <c r="F86" s="119" t="s">
        <v>67</v>
      </c>
      <c r="G86" s="120">
        <f>G68+G69+G70+G71+G72+G75+G76</f>
        <v>2898.9700000000003</v>
      </c>
      <c r="H86" s="120">
        <f t="shared" ref="H86:I86" si="22">H68+H69+H70+H71+H72+H75+H76</f>
        <v>3029.91</v>
      </c>
      <c r="I86" s="120">
        <f t="shared" si="22"/>
        <v>3029.91</v>
      </c>
    </row>
    <row r="87" spans="4:9">
      <c r="F87" s="119" t="s">
        <v>71</v>
      </c>
      <c r="G87">
        <f>G52+G51+G61+G62+G66+G67</f>
        <v>1313.4</v>
      </c>
      <c r="H87">
        <f t="shared" ref="H87:I87" si="23">H52+H51+H61+H62+H66+H67</f>
        <v>1313.4</v>
      </c>
      <c r="I87">
        <f t="shared" si="23"/>
        <v>1313.4</v>
      </c>
    </row>
    <row r="88" spans="4:9">
      <c r="F88">
        <v>1003</v>
      </c>
      <c r="G88">
        <f>G29+G30+G44+G45</f>
        <v>10525.939999999999</v>
      </c>
      <c r="H88">
        <f t="shared" ref="H88:I88" si="24">H29+H30+H44+H45</f>
        <v>10975.740000000002</v>
      </c>
      <c r="I88">
        <f t="shared" si="24"/>
        <v>10975.740000000002</v>
      </c>
    </row>
    <row r="89" spans="4:9">
      <c r="F89">
        <v>1004</v>
      </c>
      <c r="G89">
        <f>G18+G19</f>
        <v>2028</v>
      </c>
      <c r="H89">
        <f t="shared" ref="H89:I89" si="25">H18+H19</f>
        <v>2129.4</v>
      </c>
      <c r="I89">
        <f t="shared" si="25"/>
        <v>2129.4</v>
      </c>
    </row>
    <row r="90" spans="4:9">
      <c r="E90" t="s">
        <v>354</v>
      </c>
      <c r="G90">
        <f>SUM(G84:G89)</f>
        <v>303898.43</v>
      </c>
      <c r="H90">
        <f t="shared" ref="H90:I90" si="26">SUM(H84:H89)</f>
        <v>315942.49000000005</v>
      </c>
      <c r="I90">
        <f t="shared" si="26"/>
        <v>315942.49000000005</v>
      </c>
    </row>
  </sheetData>
  <mergeCells count="89">
    <mergeCell ref="A70:A71"/>
    <mergeCell ref="B70:B71"/>
    <mergeCell ref="K68:K71"/>
    <mergeCell ref="C70:C71"/>
    <mergeCell ref="D70:D71"/>
    <mergeCell ref="E70:E71"/>
    <mergeCell ref="A68:A69"/>
    <mergeCell ref="B68:B69"/>
    <mergeCell ref="C68:C69"/>
    <mergeCell ref="D68:D69"/>
    <mergeCell ref="E68:E69"/>
    <mergeCell ref="K40:K43"/>
    <mergeCell ref="A55:A58"/>
    <mergeCell ref="B55:B58"/>
    <mergeCell ref="C55:C58"/>
    <mergeCell ref="D55:D58"/>
    <mergeCell ref="E55:E58"/>
    <mergeCell ref="K55:K58"/>
    <mergeCell ref="A40:A43"/>
    <mergeCell ref="B40:B43"/>
    <mergeCell ref="C40:C43"/>
    <mergeCell ref="D40:D43"/>
    <mergeCell ref="E40:E43"/>
    <mergeCell ref="K44:K45"/>
    <mergeCell ref="A44:A45"/>
    <mergeCell ref="B44:B45"/>
    <mergeCell ref="C44:C45"/>
    <mergeCell ref="E24:E27"/>
    <mergeCell ref="K24:K27"/>
    <mergeCell ref="A29:A30"/>
    <mergeCell ref="B29:B30"/>
    <mergeCell ref="C29:C30"/>
    <mergeCell ref="D29:D30"/>
    <mergeCell ref="E29:E30"/>
    <mergeCell ref="K29:K30"/>
    <mergeCell ref="K75:K76"/>
    <mergeCell ref="H2:K2"/>
    <mergeCell ref="K73:K74"/>
    <mergeCell ref="A20:A21"/>
    <mergeCell ref="B20:B21"/>
    <mergeCell ref="A22:A23"/>
    <mergeCell ref="B22:B23"/>
    <mergeCell ref="K20:K23"/>
    <mergeCell ref="A34:K34"/>
    <mergeCell ref="A54:K54"/>
    <mergeCell ref="A60:K60"/>
    <mergeCell ref="A64:K64"/>
    <mergeCell ref="A46:A47"/>
    <mergeCell ref="B46:B47"/>
    <mergeCell ref="A24:A27"/>
    <mergeCell ref="A3:K3"/>
    <mergeCell ref="A9:A11"/>
    <mergeCell ref="A12:K12"/>
    <mergeCell ref="A13:K13"/>
    <mergeCell ref="A8:K8"/>
    <mergeCell ref="A5:A7"/>
    <mergeCell ref="B5:B7"/>
    <mergeCell ref="C5:F6"/>
    <mergeCell ref="G5:J5"/>
    <mergeCell ref="G6:J6"/>
    <mergeCell ref="K5:K7"/>
    <mergeCell ref="K14:K17"/>
    <mergeCell ref="A35:A39"/>
    <mergeCell ref="B35:B39"/>
    <mergeCell ref="C35:C39"/>
    <mergeCell ref="D35:D39"/>
    <mergeCell ref="E35:E39"/>
    <mergeCell ref="K35:K39"/>
    <mergeCell ref="A14:A17"/>
    <mergeCell ref="B14:B17"/>
    <mergeCell ref="C14:C17"/>
    <mergeCell ref="D14:D17"/>
    <mergeCell ref="E14:E17"/>
    <mergeCell ref="K18:K19"/>
    <mergeCell ref="B24:B27"/>
    <mergeCell ref="C24:C27"/>
    <mergeCell ref="D24:D27"/>
    <mergeCell ref="A66:A67"/>
    <mergeCell ref="D44:D45"/>
    <mergeCell ref="E44:E45"/>
    <mergeCell ref="K46:K47"/>
    <mergeCell ref="A48:A49"/>
    <mergeCell ref="B48:B49"/>
    <mergeCell ref="K48:K49"/>
    <mergeCell ref="B66:B67"/>
    <mergeCell ref="K66:K67"/>
    <mergeCell ref="C66:C67"/>
    <mergeCell ref="D66:D67"/>
    <mergeCell ref="E66:E67"/>
  </mergeCells>
  <pageMargins left="0.7" right="0.7" top="0.75" bottom="0.75" header="0.3" footer="0.3"/>
  <pageSetup paperSize="9" scale="93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topLeftCell="A13" workbookViewId="0">
      <selection activeCell="N19" sqref="N19"/>
    </sheetView>
  </sheetViews>
  <sheetFormatPr defaultRowHeight="15"/>
  <cols>
    <col min="1" max="1" width="32.85546875" customWidth="1"/>
    <col min="2" max="2" width="17.7109375" customWidth="1"/>
    <col min="3" max="4" width="5.5703125" customWidth="1"/>
    <col min="5" max="5" width="6.85546875" customWidth="1"/>
    <col min="6" max="6" width="7.140625" customWidth="1"/>
    <col min="11" max="11" width="17" customWidth="1"/>
  </cols>
  <sheetData>
    <row r="1" spans="1:11">
      <c r="H1" t="s">
        <v>88</v>
      </c>
    </row>
    <row r="2" spans="1:11" ht="53.25" customHeight="1">
      <c r="H2" s="230" t="s">
        <v>352</v>
      </c>
      <c r="I2" s="230"/>
      <c r="J2" s="230"/>
      <c r="K2" s="230"/>
    </row>
    <row r="3" spans="1:11" ht="15.75">
      <c r="A3" s="234" t="s">
        <v>14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5" spans="1:11" ht="140.25" customHeight="1">
      <c r="A5" s="221" t="s">
        <v>0</v>
      </c>
      <c r="B5" s="221" t="s">
        <v>1</v>
      </c>
      <c r="C5" s="221" t="s">
        <v>2</v>
      </c>
      <c r="D5" s="221"/>
      <c r="E5" s="221"/>
      <c r="F5" s="222"/>
      <c r="G5" s="223" t="s">
        <v>3</v>
      </c>
      <c r="H5" s="224"/>
      <c r="I5" s="224"/>
      <c r="J5" s="225"/>
      <c r="K5" s="229" t="s">
        <v>5</v>
      </c>
    </row>
    <row r="6" spans="1:11" ht="15.75">
      <c r="A6" s="221"/>
      <c r="B6" s="221"/>
      <c r="C6" s="221"/>
      <c r="D6" s="221"/>
      <c r="E6" s="221"/>
      <c r="F6" s="222"/>
      <c r="G6" s="226" t="s">
        <v>4</v>
      </c>
      <c r="H6" s="227"/>
      <c r="I6" s="227"/>
      <c r="J6" s="228"/>
      <c r="K6" s="229"/>
    </row>
    <row r="7" spans="1:11" ht="78.75">
      <c r="A7" s="221"/>
      <c r="B7" s="221"/>
      <c r="C7" s="1" t="s">
        <v>6</v>
      </c>
      <c r="D7" s="1" t="s">
        <v>7</v>
      </c>
      <c r="E7" s="1" t="s">
        <v>8</v>
      </c>
      <c r="F7" s="1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221"/>
    </row>
    <row r="8" spans="1:11">
      <c r="A8" s="218" t="s">
        <v>316</v>
      </c>
      <c r="B8" s="219"/>
      <c r="C8" s="219"/>
      <c r="D8" s="219"/>
      <c r="E8" s="219"/>
      <c r="F8" s="219"/>
      <c r="G8" s="219"/>
      <c r="H8" s="219"/>
      <c r="I8" s="219"/>
      <c r="J8" s="219"/>
      <c r="K8" s="220"/>
    </row>
    <row r="9" spans="1:11" ht="47.25">
      <c r="A9" s="210" t="s">
        <v>49</v>
      </c>
      <c r="B9" s="1" t="s">
        <v>15</v>
      </c>
      <c r="C9" s="8" t="s">
        <v>19</v>
      </c>
      <c r="D9" s="8" t="s">
        <v>19</v>
      </c>
      <c r="E9" s="8" t="s">
        <v>19</v>
      </c>
      <c r="F9" s="8" t="s">
        <v>19</v>
      </c>
      <c r="G9" s="20">
        <f>G11</f>
        <v>4158.5</v>
      </c>
      <c r="H9" s="20">
        <f t="shared" ref="H9:J9" si="0">H11</f>
        <v>3338.1000000000004</v>
      </c>
      <c r="I9" s="20">
        <f t="shared" si="0"/>
        <v>3338.1</v>
      </c>
      <c r="J9" s="20">
        <f t="shared" si="0"/>
        <v>10834.699999999999</v>
      </c>
      <c r="K9" s="1"/>
    </row>
    <row r="10" spans="1:11" ht="31.5">
      <c r="A10" s="211"/>
      <c r="B10" s="1" t="s">
        <v>16</v>
      </c>
      <c r="C10" s="8"/>
      <c r="D10" s="8"/>
      <c r="E10" s="8"/>
      <c r="F10" s="8"/>
      <c r="G10" s="20"/>
      <c r="H10" s="20"/>
      <c r="I10" s="20"/>
      <c r="J10" s="20"/>
      <c r="K10" s="1"/>
    </row>
    <row r="11" spans="1:11" ht="78.75">
      <c r="A11" s="211"/>
      <c r="B11" s="1" t="s">
        <v>17</v>
      </c>
      <c r="C11" s="9" t="s">
        <v>18</v>
      </c>
      <c r="D11" s="8" t="s">
        <v>19</v>
      </c>
      <c r="E11" s="8" t="s">
        <v>19</v>
      </c>
      <c r="F11" s="8" t="s">
        <v>19</v>
      </c>
      <c r="G11" s="20">
        <f>G17+G21</f>
        <v>4158.5</v>
      </c>
      <c r="H11" s="20">
        <f t="shared" ref="H11:J11" si="1">H17+H21</f>
        <v>3338.1000000000004</v>
      </c>
      <c r="I11" s="20">
        <f t="shared" si="1"/>
        <v>3338.1</v>
      </c>
      <c r="J11" s="20">
        <f t="shared" si="1"/>
        <v>10834.699999999999</v>
      </c>
      <c r="K11" s="1"/>
    </row>
    <row r="12" spans="1:11" ht="42" customHeight="1">
      <c r="A12" s="212" t="s">
        <v>43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4"/>
    </row>
    <row r="13" spans="1:11" ht="34.5" customHeight="1">
      <c r="A13" s="215" t="s">
        <v>44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7"/>
    </row>
    <row r="14" spans="1:11" ht="37.5" customHeight="1">
      <c r="A14" s="196" t="s">
        <v>45</v>
      </c>
      <c r="B14" s="196" t="s">
        <v>17</v>
      </c>
      <c r="C14" s="190" t="s">
        <v>18</v>
      </c>
      <c r="D14" s="190" t="s">
        <v>71</v>
      </c>
      <c r="E14" s="190" t="s">
        <v>289</v>
      </c>
      <c r="F14" s="9" t="s">
        <v>300</v>
      </c>
      <c r="G14" s="20">
        <v>803.85</v>
      </c>
      <c r="H14" s="20">
        <v>833.64</v>
      </c>
      <c r="I14" s="20">
        <f>H14</f>
        <v>833.64</v>
      </c>
      <c r="J14" s="18">
        <f>G14+H14+I14</f>
        <v>2471.13</v>
      </c>
      <c r="K14" s="196" t="s">
        <v>46</v>
      </c>
    </row>
    <row r="15" spans="1:11" ht="20.25" customHeight="1">
      <c r="A15" s="199"/>
      <c r="B15" s="199"/>
      <c r="C15" s="246"/>
      <c r="D15" s="246"/>
      <c r="E15" s="246"/>
      <c r="F15" s="9" t="s">
        <v>301</v>
      </c>
      <c r="G15" s="20">
        <v>68</v>
      </c>
      <c r="H15" s="20">
        <v>71.400000000000006</v>
      </c>
      <c r="I15" s="20">
        <f t="shared" ref="I15:I16" si="2">H15</f>
        <v>71.400000000000006</v>
      </c>
      <c r="J15" s="18">
        <f t="shared" ref="J15:J16" si="3">G15+H15+I15</f>
        <v>210.8</v>
      </c>
      <c r="K15" s="199"/>
    </row>
    <row r="16" spans="1:11" ht="24.75" customHeight="1">
      <c r="A16" s="189"/>
      <c r="B16" s="189"/>
      <c r="C16" s="247"/>
      <c r="D16" s="247"/>
      <c r="E16" s="247"/>
      <c r="F16" s="11">
        <v>244</v>
      </c>
      <c r="G16" s="15">
        <v>378.25</v>
      </c>
      <c r="H16" s="15">
        <v>397.16</v>
      </c>
      <c r="I16" s="20">
        <f t="shared" si="2"/>
        <v>397.16</v>
      </c>
      <c r="J16" s="18">
        <f t="shared" si="3"/>
        <v>1172.5700000000002</v>
      </c>
      <c r="K16" s="189"/>
    </row>
    <row r="17" spans="1:11" ht="15.75">
      <c r="A17" s="27" t="s">
        <v>26</v>
      </c>
      <c r="B17" s="22"/>
      <c r="C17" s="15"/>
      <c r="D17" s="11"/>
      <c r="E17" s="11"/>
      <c r="F17" s="11"/>
      <c r="G17" s="15">
        <f>SUM(G14:G16)</f>
        <v>1250.0999999999999</v>
      </c>
      <c r="H17" s="15">
        <f t="shared" ref="H17:J17" si="4">SUM(H14:H16)</f>
        <v>1302.2</v>
      </c>
      <c r="I17" s="15">
        <f t="shared" si="4"/>
        <v>1302.2</v>
      </c>
      <c r="J17" s="15">
        <f t="shared" si="4"/>
        <v>3854.5000000000005</v>
      </c>
      <c r="K17" s="23"/>
    </row>
    <row r="18" spans="1:11" ht="39" customHeight="1">
      <c r="A18" s="215" t="s">
        <v>47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7"/>
    </row>
    <row r="19" spans="1:11" ht="153.75" customHeight="1">
      <c r="A19" s="22" t="s">
        <v>48</v>
      </c>
      <c r="B19" s="2" t="s">
        <v>17</v>
      </c>
      <c r="C19" s="9" t="s">
        <v>18</v>
      </c>
      <c r="D19" s="9" t="s">
        <v>72</v>
      </c>
      <c r="E19" s="9" t="s">
        <v>290</v>
      </c>
      <c r="F19" s="9" t="s">
        <v>339</v>
      </c>
      <c r="G19" s="20">
        <v>1263.2</v>
      </c>
      <c r="H19" s="20">
        <v>1133.5</v>
      </c>
      <c r="I19" s="20">
        <v>1108.5999999999999</v>
      </c>
      <c r="J19" s="20">
        <f>G19+H19+I19</f>
        <v>3505.2999999999997</v>
      </c>
      <c r="K19" s="96" t="s">
        <v>273</v>
      </c>
    </row>
    <row r="20" spans="1:11" ht="129" customHeight="1">
      <c r="A20" s="22" t="s">
        <v>272</v>
      </c>
      <c r="B20" s="2" t="s">
        <v>17</v>
      </c>
      <c r="C20" s="9" t="s">
        <v>18</v>
      </c>
      <c r="D20" s="9" t="s">
        <v>72</v>
      </c>
      <c r="E20" s="9" t="s">
        <v>291</v>
      </c>
      <c r="F20" s="9" t="s">
        <v>339</v>
      </c>
      <c r="G20" s="20">
        <v>1645.2</v>
      </c>
      <c r="H20" s="20">
        <v>902.4</v>
      </c>
      <c r="I20" s="20">
        <v>927.3</v>
      </c>
      <c r="J20" s="20">
        <f>G20+H20+I20</f>
        <v>3474.8999999999996</v>
      </c>
      <c r="K20" s="96" t="s">
        <v>273</v>
      </c>
    </row>
    <row r="21" spans="1:11" ht="15.75">
      <c r="A21" s="2" t="s">
        <v>27</v>
      </c>
      <c r="B21" s="2"/>
      <c r="C21" s="14"/>
      <c r="D21" s="10"/>
      <c r="E21" s="10"/>
      <c r="F21" s="10"/>
      <c r="G21" s="4">
        <f>SUM(G19:G20)</f>
        <v>2908.4</v>
      </c>
      <c r="H21" s="4">
        <f t="shared" ref="H21:J21" si="5">SUM(H19:H20)</f>
        <v>2035.9</v>
      </c>
      <c r="I21" s="4">
        <f t="shared" si="5"/>
        <v>2035.8999999999999</v>
      </c>
      <c r="J21" s="4">
        <f t="shared" si="5"/>
        <v>6980.1999999999989</v>
      </c>
      <c r="K21" s="5"/>
    </row>
    <row r="22" spans="1:11" ht="15.75">
      <c r="A22" s="7" t="s">
        <v>42</v>
      </c>
      <c r="B22" s="2"/>
      <c r="C22" s="14"/>
      <c r="D22" s="10"/>
      <c r="E22" s="10"/>
      <c r="F22" s="10"/>
      <c r="G22" s="4">
        <f>G17+G21</f>
        <v>4158.5</v>
      </c>
      <c r="H22" s="4">
        <f t="shared" ref="H22:I22" si="6">H17+H21</f>
        <v>3338.1000000000004</v>
      </c>
      <c r="I22" s="4">
        <f t="shared" si="6"/>
        <v>3338.1</v>
      </c>
      <c r="J22" s="4">
        <f>J17+J21</f>
        <v>10834.699999999999</v>
      </c>
      <c r="K22" s="5"/>
    </row>
  </sheetData>
  <mergeCells count="19">
    <mergeCell ref="H2:K2"/>
    <mergeCell ref="A8:K8"/>
    <mergeCell ref="A9:A11"/>
    <mergeCell ref="A12:K12"/>
    <mergeCell ref="A13:K13"/>
    <mergeCell ref="A18:K18"/>
    <mergeCell ref="A3:K3"/>
    <mergeCell ref="A5:A7"/>
    <mergeCell ref="B5:B7"/>
    <mergeCell ref="C5:F6"/>
    <mergeCell ref="G5:J5"/>
    <mergeCell ref="K5:K7"/>
    <mergeCell ref="G6:J6"/>
    <mergeCell ref="A14:A16"/>
    <mergeCell ref="B14:B16"/>
    <mergeCell ref="K14:K16"/>
    <mergeCell ref="C14:C16"/>
    <mergeCell ref="D14:D16"/>
    <mergeCell ref="E14:E1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мун з</vt:lpstr>
      <vt:lpstr>показ 1 пр к пр</vt:lpstr>
      <vt:lpstr>долгоср показатели</vt:lpstr>
      <vt:lpstr>11 КАИП</vt:lpstr>
      <vt:lpstr>правовое регул</vt:lpstr>
      <vt:lpstr>распред расходов</vt:lpstr>
      <vt:lpstr>ресурс обеспеч</vt:lpstr>
      <vt:lpstr>перечень мероприятий 1 подпр</vt:lpstr>
      <vt:lpstr>перечень мероприятий 2 подп </vt:lpstr>
      <vt:lpstr>перечень мероприятий 3 подпр</vt:lpstr>
      <vt:lpstr>Лист4</vt:lpstr>
      <vt:lpstr>'11 КАИП'!Область_печати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2014-05-15T08:40:47Z</dcterms:modified>
</cp:coreProperties>
</file>