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8640" windowHeight="9690" tabRatio="807" activeTab="4"/>
  </bookViews>
  <sheets>
    <sheet name="ресурс обеспеч" sheetId="5" r:id="rId1"/>
    <sheet name="распред расходов" sheetId="4" r:id="rId2"/>
    <sheet name="переч меропр 3 подп (сен)" sheetId="3" r:id="rId3"/>
    <sheet name="перечень меропр2 подп (сен)" sheetId="2" r:id="rId4"/>
    <sheet name="переч меропр 1 подп (сен)" sheetId="1" r:id="rId5"/>
  </sheets>
  <definedNames>
    <definedName name="_xlnm.Print_Area" localSheetId="4">'переч меропр 1 подп (сен)'!$A$1:$K$98</definedName>
    <definedName name="_xlnm.Print_Area" localSheetId="2">'переч меропр 3 подп (сен)'!$A$1:$K$19</definedName>
  </definedNames>
  <calcPr calcId="124519"/>
</workbook>
</file>

<file path=xl/calcChain.xml><?xml version="1.0" encoding="utf-8"?>
<calcChain xmlns="http://schemas.openxmlformats.org/spreadsheetml/2006/main">
  <c r="G61" i="1"/>
  <c r="G36"/>
  <c r="D14" i="5" l="1"/>
  <c r="E12"/>
  <c r="G22" i="1"/>
  <c r="G71"/>
  <c r="J60"/>
  <c r="J59"/>
  <c r="G64"/>
  <c r="D7" i="5" l="1"/>
  <c r="G75" i="1"/>
  <c r="G88"/>
  <c r="G95" s="1"/>
  <c r="G54"/>
  <c r="G53"/>
  <c r="G46"/>
  <c r="G44"/>
  <c r="G42"/>
  <c r="G40"/>
  <c r="G14"/>
  <c r="G16" i="2"/>
  <c r="G17" i="3"/>
  <c r="L16"/>
  <c r="J94" i="1"/>
  <c r="J93"/>
  <c r="H71"/>
  <c r="J70"/>
  <c r="E15" i="5"/>
  <c r="J92" i="1"/>
  <c r="D15" i="5" l="1"/>
  <c r="G96" i="1"/>
  <c r="G11" s="1"/>
  <c r="J53"/>
  <c r="E31" i="5"/>
  <c r="F31"/>
  <c r="J14" i="4"/>
  <c r="I14"/>
  <c r="I11"/>
  <c r="J11"/>
  <c r="J67" i="1" l="1"/>
  <c r="G43"/>
  <c r="J57"/>
  <c r="J58"/>
  <c r="J56"/>
  <c r="J31"/>
  <c r="J30"/>
  <c r="J91"/>
  <c r="H95"/>
  <c r="J28"/>
  <c r="G22" i="5" l="1"/>
  <c r="G32"/>
  <c r="G30"/>
  <c r="G29"/>
  <c r="G28"/>
  <c r="G27"/>
  <c r="F26"/>
  <c r="E26"/>
  <c r="G25"/>
  <c r="G24"/>
  <c r="G23"/>
  <c r="E19"/>
  <c r="G20"/>
  <c r="F19"/>
  <c r="G18"/>
  <c r="E9"/>
  <c r="E8"/>
  <c r="G13"/>
  <c r="F11"/>
  <c r="E11"/>
  <c r="D11"/>
  <c r="F9"/>
  <c r="D9"/>
  <c r="F7"/>
  <c r="G6"/>
  <c r="I16" i="4"/>
  <c r="J16"/>
  <c r="K6"/>
  <c r="I6"/>
  <c r="G11" i="5" l="1"/>
  <c r="D8"/>
  <c r="G9"/>
  <c r="G19"/>
  <c r="G16"/>
  <c r="G21"/>
  <c r="G14"/>
  <c r="E7"/>
  <c r="G7" s="1"/>
  <c r="J29" i="1" l="1"/>
  <c r="J27"/>
  <c r="J69"/>
  <c r="J68"/>
  <c r="I44"/>
  <c r="G16" i="3"/>
  <c r="J15"/>
  <c r="I21" i="2"/>
  <c r="H21"/>
  <c r="G21"/>
  <c r="J20"/>
  <c r="J19"/>
  <c r="J21" s="1"/>
  <c r="G17"/>
  <c r="I16"/>
  <c r="J16" s="1"/>
  <c r="J15"/>
  <c r="H14"/>
  <c r="H17" s="1"/>
  <c r="I106" i="1"/>
  <c r="H106"/>
  <c r="G106"/>
  <c r="G105"/>
  <c r="I104"/>
  <c r="H104"/>
  <c r="G104"/>
  <c r="H103"/>
  <c r="G103"/>
  <c r="J90"/>
  <c r="J89"/>
  <c r="J88"/>
  <c r="J87"/>
  <c r="J86"/>
  <c r="J85"/>
  <c r="J84"/>
  <c r="J83"/>
  <c r="I82"/>
  <c r="J82" s="1"/>
  <c r="I81"/>
  <c r="J81" s="1"/>
  <c r="I80"/>
  <c r="I95" s="1"/>
  <c r="J95" s="1"/>
  <c r="J79"/>
  <c r="J78"/>
  <c r="I75"/>
  <c r="H75"/>
  <c r="J74"/>
  <c r="J73"/>
  <c r="J55"/>
  <c r="J54"/>
  <c r="J51"/>
  <c r="J50"/>
  <c r="J49"/>
  <c r="J48"/>
  <c r="J47"/>
  <c r="I46"/>
  <c r="J46" s="1"/>
  <c r="I43"/>
  <c r="I42"/>
  <c r="I41"/>
  <c r="J41" s="1"/>
  <c r="I40"/>
  <c r="J40" s="1"/>
  <c r="I39"/>
  <c r="J39" s="1"/>
  <c r="I38"/>
  <c r="J26"/>
  <c r="H25"/>
  <c r="I25" s="1"/>
  <c r="H24"/>
  <c r="I22"/>
  <c r="J21"/>
  <c r="J20"/>
  <c r="J19"/>
  <c r="J18"/>
  <c r="J17"/>
  <c r="J16"/>
  <c r="J15"/>
  <c r="I14"/>
  <c r="H105" l="1"/>
  <c r="E17" i="5"/>
  <c r="H36" i="1"/>
  <c r="J14"/>
  <c r="F15" i="5"/>
  <c r="I61" i="1"/>
  <c r="H61"/>
  <c r="G11" i="2"/>
  <c r="G9" s="1"/>
  <c r="J22" i="1"/>
  <c r="I24"/>
  <c r="I105" s="1"/>
  <c r="J80"/>
  <c r="L64"/>
  <c r="J43"/>
  <c r="J45"/>
  <c r="J75"/>
  <c r="I103"/>
  <c r="G102"/>
  <c r="G107" s="1"/>
  <c r="G22" i="2"/>
  <c r="H11" i="4" s="1"/>
  <c r="H13" s="1"/>
  <c r="K13" s="1"/>
  <c r="G18" i="3"/>
  <c r="G19" s="1"/>
  <c r="J16"/>
  <c r="H22" i="2"/>
  <c r="H11"/>
  <c r="H9" s="1"/>
  <c r="I14"/>
  <c r="I17" s="1"/>
  <c r="J42" i="1"/>
  <c r="J44"/>
  <c r="J25"/>
  <c r="H102"/>
  <c r="H107" s="1"/>
  <c r="J38"/>
  <c r="I63"/>
  <c r="J61" l="1"/>
  <c r="I36"/>
  <c r="F8" i="5"/>
  <c r="G15"/>
  <c r="E10"/>
  <c r="E5" s="1"/>
  <c r="G11" i="3"/>
  <c r="H14" i="4"/>
  <c r="J24" i="1"/>
  <c r="J36" s="1"/>
  <c r="I64"/>
  <c r="I102" s="1"/>
  <c r="I107" s="1"/>
  <c r="H96"/>
  <c r="I8" i="4" s="1"/>
  <c r="M64" i="1"/>
  <c r="I18" i="3"/>
  <c r="I19" s="1"/>
  <c r="I11" s="1"/>
  <c r="I9" s="1"/>
  <c r="J17"/>
  <c r="J14"/>
  <c r="H18"/>
  <c r="I22" i="2"/>
  <c r="I11"/>
  <c r="I9" s="1"/>
  <c r="J14"/>
  <c r="J17" s="1"/>
  <c r="J63" i="1"/>
  <c r="F17" i="5" l="1"/>
  <c r="I71" i="1"/>
  <c r="I96" s="1"/>
  <c r="J96" s="1"/>
  <c r="J11" s="1"/>
  <c r="J9" s="1"/>
  <c r="G8" i="5"/>
  <c r="G9" i="3"/>
  <c r="D31" i="5"/>
  <c r="H16" i="4"/>
  <c r="K14"/>
  <c r="K16" s="1"/>
  <c r="J18" i="3"/>
  <c r="J19" s="1"/>
  <c r="G99" i="1"/>
  <c r="H8" i="4"/>
  <c r="H10" s="1"/>
  <c r="H11" i="1"/>
  <c r="H9" s="1"/>
  <c r="H19" i="3"/>
  <c r="H11" s="1"/>
  <c r="H9" s="1"/>
  <c r="J21"/>
  <c r="N64" i="1"/>
  <c r="J64"/>
  <c r="J71" s="1"/>
  <c r="J11" i="3"/>
  <c r="J9" s="1"/>
  <c r="J22" i="2"/>
  <c r="J11"/>
  <c r="J9" s="1"/>
  <c r="G9" i="1"/>
  <c r="I5" i="4"/>
  <c r="I10"/>
  <c r="I7" s="1"/>
  <c r="M9" i="1" l="1"/>
  <c r="D12" i="5"/>
  <c r="F10"/>
  <c r="F5" s="1"/>
  <c r="F12"/>
  <c r="G31"/>
  <c r="D26"/>
  <c r="G26" s="1"/>
  <c r="I11" i="1"/>
  <c r="I9" s="1"/>
  <c r="J8" i="4"/>
  <c r="H5"/>
  <c r="K11" l="1"/>
  <c r="J6" s="1"/>
  <c r="H6" s="1"/>
  <c r="H7"/>
  <c r="K8"/>
  <c r="J10"/>
  <c r="J7" s="1"/>
  <c r="J5"/>
  <c r="K5" l="1"/>
  <c r="K10"/>
  <c r="K7" s="1"/>
  <c r="G12" i="5"/>
  <c r="H12"/>
  <c r="D17"/>
  <c r="G17" s="1"/>
  <c r="G10" s="1"/>
  <c r="G5" s="1"/>
  <c r="D10" l="1"/>
  <c r="D5" s="1"/>
</calcChain>
</file>

<file path=xl/sharedStrings.xml><?xml version="1.0" encoding="utf-8"?>
<sst xmlns="http://schemas.openxmlformats.org/spreadsheetml/2006/main" count="584" uniqueCount="231">
  <si>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</si>
  <si>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</si>
  <si>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</si>
  <si>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</si>
  <si>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</si>
  <si>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(тыс. руб.), годы</t>
  </si>
  <si>
    <t>ГРБС</t>
  </si>
  <si>
    <t>РзПр</t>
  </si>
  <si>
    <t>ЦСР</t>
  </si>
  <si>
    <t>ВР</t>
  </si>
  <si>
    <t>Итого на период</t>
  </si>
  <si>
    <t>Содействие развитию системы образования Краснотуранского района  на 2014–2016 годы</t>
  </si>
  <si>
    <t>Подпрограмма 1 "Развитие дошкольного, общего и дополнительного образования детей"</t>
  </si>
  <si>
    <t>Всего расходное обязательство по программе</t>
  </si>
  <si>
    <t>Х</t>
  </si>
  <si>
    <t>в том числе по ГРБС:</t>
  </si>
  <si>
    <t>Отдел образования администрации Краснотуранского района</t>
  </si>
  <si>
    <t>805</t>
  </si>
  <si>
    <t>Цель подпрограммы: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детей, отдыха и оздоровления детей в летний период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</si>
  <si>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</si>
  <si>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 xml:space="preserve">Мероприятие 1.1. Предоставление средств на финансовое обеспечение программ дошкольного образования в муниципальных образовательных учреждениях </t>
  </si>
  <si>
    <t>0701</t>
  </si>
  <si>
    <t>0117588</t>
  </si>
  <si>
    <t>611</t>
  </si>
  <si>
    <t>Дети  в количестве 674 чел. получат услуги дошкольного образования</t>
  </si>
  <si>
    <t>612</t>
  </si>
  <si>
    <t xml:space="preserve">Мероприятие 1.2. Выплата компенсации части родительской платы за содержание ребенка в  муниципальных учреждениях, реализующих основную общеобразовательную программу дошкольного образования </t>
  </si>
  <si>
    <t>0117556</t>
  </si>
  <si>
    <r>
      <rPr>
        <sz val="12"/>
        <rFont val="Times New Roman"/>
        <family val="1"/>
        <charset val="204"/>
      </rPr>
      <t xml:space="preserve">Компенсацию части родительской платы получат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674 человек </t>
    </r>
  </si>
  <si>
    <t xml:space="preserve">Мероприятие 1.3. Доставка компенсации части родительской платы за содержание ребенка в  муниципальных учреждениях, реализующих основную общеобразовательную программу дошкольного образования </t>
  </si>
  <si>
    <t xml:space="preserve">Мероприятие 1.4. Финансирование (возмещение) расходов на выплаты 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из краевого бюджета
 </t>
  </si>
  <si>
    <t>0117558</t>
  </si>
  <si>
    <t>Ежегодно 101 человек  получат ежемесячные выплаты</t>
  </si>
  <si>
    <t xml:space="preserve">Мероприятие 1.5. Софинансирование расходов на выплаты 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
 </t>
  </si>
  <si>
    <t>0118201</t>
  </si>
  <si>
    <t xml:space="preserve">Мероприятие 1.6. Обеспечение  стабильного  функционирования    
дошкольных  образовательных  учреждений          
</t>
  </si>
  <si>
    <t>0118202</t>
  </si>
  <si>
    <t>674 ребенка получат услуги дошкольного образования</t>
  </si>
  <si>
    <t>Мероприятие 1.8. Организация питания в муниципальных дошкольных образовательных учреждениях</t>
  </si>
  <si>
    <t>1003</t>
  </si>
  <si>
    <t>0118204</t>
  </si>
  <si>
    <t>100% обеспечение воспитанников дошкольного образования полноценным питанием</t>
  </si>
  <si>
    <t>Мероприятие 1.9. Развитие сети дошкольных образовательных учреждений в муниципальном образовании Краснотуранский район</t>
  </si>
  <si>
    <t>0118205</t>
  </si>
  <si>
    <t>Соответствие требованиям Роспотребнадзора</t>
  </si>
  <si>
    <t>Мероприятие 1.10. Осуществление присмотра и ухода за детьми инвалидами в образовательных организациях, реализующих образовательную программу дошкольного образования, без взимания род.платы</t>
  </si>
  <si>
    <t>0117554</t>
  </si>
  <si>
    <t>2 ребенка-инвалида обеспечены питанием</t>
  </si>
  <si>
    <t>Итого по задаче 1.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</si>
  <si>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</si>
  <si>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Мероприятие 2.1. Обеспечение гос.гарантий прав граждан на получение общедоступного и бесплатного образования</t>
  </si>
  <si>
    <t>0702</t>
  </si>
  <si>
    <t>0117564</t>
  </si>
  <si>
    <t>110</t>
  </si>
  <si>
    <t>Ежегодно 1708 человек  получат услуги общего образования</t>
  </si>
  <si>
    <t>240</t>
  </si>
  <si>
    <t xml:space="preserve">Мероприятие 2.2. Обеспечение  стабильного  функционирования    
общеобразовательных учреждений          
</t>
  </si>
  <si>
    <t>0118206</t>
  </si>
  <si>
    <t>Мероприятие 2.3. Реализация полномочий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</t>
  </si>
  <si>
    <t>0117566</t>
  </si>
  <si>
    <t>1425 детей из малообеспеченных семей получают бесплатное школьное питание</t>
  </si>
  <si>
    <t>Мероприятие 2.4. Ежемесячное денежное вознаграждение за классное руководство за счет краевого бюджета</t>
  </si>
  <si>
    <t>0117567</t>
  </si>
  <si>
    <t xml:space="preserve">152 человека ежегодно будут получать ежемесячное вознаграждение за счет средств краевого бюджета </t>
  </si>
  <si>
    <t>Мероприятие 2.5.Ежемесячное денежное вознаграждение за классное руководство за счет средств федерального бюджета</t>
  </si>
  <si>
    <t>0115067</t>
  </si>
  <si>
    <t>152 человека ежегодно будут получать ежемесячное вознаграждение за счет средств  федерального бюджета</t>
  </si>
  <si>
    <t>Мероприятие 2.6. Обеспечение безопасности жизнедеятельности</t>
  </si>
  <si>
    <t>0709</t>
  </si>
  <si>
    <t>0118207</t>
  </si>
  <si>
    <t>Сохранение здоровья и обеспечение безопасности учащихся</t>
  </si>
  <si>
    <t>Мероприятие 2.7. Поддержка педагогических кадров Краснотуранского района</t>
  </si>
  <si>
    <t>0118208</t>
  </si>
  <si>
    <t>Увеличение доли педагогов, молодых педагогов, учавствующие в муниципальных конкурсах</t>
  </si>
  <si>
    <t>Итого по задаче 2.</t>
  </si>
  <si>
    <t>Задача № 3. Обеспечить  развитие муниципальной системы дополнительного образования</t>
  </si>
  <si>
    <t xml:space="preserve">Мероприятие 3.1. Обеспечение развития и стабильного   функционирования    учреждений   дополнительного   образования детей   </t>
  </si>
  <si>
    <t>0118209</t>
  </si>
  <si>
    <t>696 детей  получат услуги дополнительного образования</t>
  </si>
  <si>
    <t>Итого по задаче 3.</t>
  </si>
  <si>
    <t>Задача № 4. Содействовать выявлению и поддержке одаренных детей</t>
  </si>
  <si>
    <t>Мероприятие 4.1. Одаренные дети</t>
  </si>
  <si>
    <t xml:space="preserve">0709 </t>
  </si>
  <si>
    <t>0118210</t>
  </si>
  <si>
    <t>Выявление   и поддержка одаренных  детей</t>
  </si>
  <si>
    <t>Мероприятие 4.2. Патриотическое воспитание учащихся в Краснотуранском районе</t>
  </si>
  <si>
    <t>0118211</t>
  </si>
  <si>
    <t>Создание положительной динамики роста патриотизма в районе</t>
  </si>
  <si>
    <t>Итого по задаче 4.</t>
  </si>
  <si>
    <t>Задача № 5. Обеспечить безопасный, качественный отдых и оздоровление детей</t>
  </si>
  <si>
    <t>Мероприятие 5.1. Каникулы 21 век</t>
  </si>
  <si>
    <t>0118212</t>
  </si>
  <si>
    <t>Созданы условия для социализациии развития детей в каникулярное время</t>
  </si>
  <si>
    <t>Мероприятие 5.2.Организация двухразового питания в лагерях с дневным пребыванием детей</t>
  </si>
  <si>
    <t>0707</t>
  </si>
  <si>
    <t>0117582</t>
  </si>
  <si>
    <t>Организован отдых и оздоровление в летний период в  лагерях с дневным пребыванием детей  для 450 человек ежегодно</t>
  </si>
  <si>
    <t>Мероприятие 5.3.Софинансирование по организации двухразового питания в лагерях с дневным пребыванием детей</t>
  </si>
  <si>
    <t>0118213</t>
  </si>
  <si>
    <t>Мероприятие 5.4. Проведение оздоровительной компании детей</t>
  </si>
  <si>
    <t>0118214</t>
  </si>
  <si>
    <t>Созданы условия для развития  отдыха, оздоровления, занятости разных категорий детейи подростков в лагерях с дневным пребыванием</t>
  </si>
  <si>
    <t>Мероприятие 5.5.Выплаты врачам (включая санитарных врачей), муниципальным сестрам диетическим, шеф-поварам, старшим воспитателям 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</si>
  <si>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0117584</t>
  </si>
  <si>
    <t>4 человека муниципального оздоровительного лагеря ролучат длплаты ежегодно, произведена оплата услуг по санитарно-эпидемиологической оценке обстановки лагеря, на договорной основе</t>
  </si>
  <si>
    <t>Мероприятие 5.6.Софинансирование на выплаты врачам (включая санитарных врачей), муниципальным сестрам диетическим, шеф-поварам, старшим воспитателям 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</si>
  <si>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Мероприятие 5.7.Организация отдыха, оздоровления и занятости детей в муниципальных  оздоровительных лагерях</t>
  </si>
  <si>
    <t>0117585</t>
  </si>
  <si>
    <t>622</t>
  </si>
  <si>
    <t>120 детей получат путевки в оздоровительный лагерь</t>
  </si>
  <si>
    <t>Мероприятие 5.8.Софинансирование -организация отдыха, оздоровления и занятости детей в муниципальных  оздоровительных лагерях</t>
  </si>
  <si>
    <t>0118216</t>
  </si>
  <si>
    <t>Итого по задаче 5.</t>
  </si>
  <si>
    <t>Всего по подпрограмме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</si>
  <si>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</si>
  <si>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</si>
  <si>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</si>
  <si>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</si>
  <si>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Подпрограмма 2 "Поддержка детей сирот. Расширение практики применения семейных форм воспитания"</t>
  </si>
  <si>
    <r>
      <t xml:space="preserve">Цель подпрограммы: развитие семейных форм воспитания детей-сирот и детей, оставшихся без попечения родителей, оказание </t>
    </r>
    <r>
      <rPr>
        <sz val="12"/>
        <color rgb="FFFF0000"/>
        <rFont val="Times New Roman"/>
        <family val="1"/>
        <charset val="204"/>
      </rPr>
      <t>государственной</t>
    </r>
    <r>
      <rPr>
        <sz val="12"/>
        <color theme="1"/>
        <rFont val="Times New Roman"/>
        <family val="1"/>
        <charset val="204"/>
      </rPr>
      <t xml:space="preserve"> поддержки детям-сиротам и детям, оставшимся без попечения родителей, а также лицам из их числа</t>
    </r>
  </si>
  <si>
    <t>Задача № 1. Обеспечить реализацию мероприятий, направленных на развитие в Краснотуранском районе семейных форм воспитания детей-сирот и детей, оставшихся без попечения родителей</t>
  </si>
  <si>
    <t>Мероприятие 1.1. Организация и осуществление деятельности по опеке и попечительству</t>
  </si>
  <si>
    <t>0127552</t>
  </si>
  <si>
    <t>120</t>
  </si>
  <si>
    <t>Обеспечена деятельность 2 специалистов по опеке в Краснотуранском районе</t>
  </si>
  <si>
    <t>Задача № 2.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</si>
  <si>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Мероприятие 2.1. Обеспечение  жилыми помещениями   детей-сирот и детей, оставшихся без попечения родителей, детей под опекой, не имеющих жилого помещения за счет краевого бюджета</t>
  </si>
  <si>
    <t>1004</t>
  </si>
  <si>
    <t>0127587</t>
  </si>
  <si>
    <t>412</t>
  </si>
  <si>
    <t xml:space="preserve">Приобретены жилых помещений для  детей-сирот и детей, оставшихся без попечения родителей </t>
  </si>
  <si>
    <t>Мероприятие 2.1. Обеспечение  жилыми помещениями   детей-сирот и детей, оставшихся без попечения родителей, детей под опекой, не имеющих жилого помещения за счет федерального бюджета бюджета</t>
  </si>
  <si>
    <t>0125082</t>
  </si>
  <si>
    <t>Подпрограмма 3 "Обеспечение реализации муниципальной программы и прочие мероприятия в области образования"</t>
  </si>
  <si>
    <r>
      <t xml:space="preserve">Цель подпрограммы: создать условия для эффективного управления </t>
    </r>
    <r>
      <rPr>
        <sz val="12"/>
        <rFont val="Times New Roman"/>
        <family val="1"/>
        <charset val="204"/>
      </rPr>
      <t>отраслью</t>
    </r>
  </si>
  <si>
    <t>Задача № 1. Организация деятельности отдела образования, обеспечивающего деятельность образовательных учреждений, направленной на эффективное управление отраслью</t>
  </si>
  <si>
    <t>Мероприятие 1.1. Руководство и управление в сфере установленных функций органов государственной власти. Центральный аппарат.</t>
  </si>
  <si>
    <t>0138217</t>
  </si>
  <si>
    <t xml:space="preserve">Обеспечена деятельность  специалистов  аппарата отдела образования, обеспечивающего   деятельность образовательных учреждений          </t>
  </si>
  <si>
    <t>Мероприятие 1.2. Руководство и управление в сфере установленных функций органов государственной власти. Учебно-методический кабинет, централизованная бухгалтерия, хозяйственная группа.</t>
  </si>
  <si>
    <t>0138218</t>
  </si>
  <si>
    <t xml:space="preserve">Обеспечена деятельность  специалистов  отдела образования, обеспечивающего   деятельность образовательных учреждений          </t>
  </si>
  <si>
    <t>Мероприятие 3.2. Оснащение муниципального учреждения физкультурно-спортивного направления спортивным инвентарем, оборудованием, спортивной одеждой и обувью.</t>
  </si>
  <si>
    <t>0117703</t>
  </si>
  <si>
    <t>Мероприятие1.11. Реконструкция и капитальный ремонт зданий под ДОУ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мебели.</t>
  </si>
  <si>
    <t>0117403</t>
  </si>
  <si>
    <t>0118219</t>
  </si>
  <si>
    <t xml:space="preserve"> Распределение планируемых расходов по отдельным мероприятиям программ, подпрограммам муниципальной программы</t>
  </si>
  <si>
    <t>Статус (муниципальная программа, подпрограмма)</t>
  </si>
  <si>
    <t>Наименование программы, подпрограммы</t>
  </si>
  <si>
    <t>Наименование ГРБС</t>
  </si>
  <si>
    <t>Расходы (тыс. руб.), годы</t>
  </si>
  <si>
    <t>Рз Пр</t>
  </si>
  <si>
    <t xml:space="preserve">Муниципальная программа </t>
  </si>
  <si>
    <t>«Содействие развитию системы образования Краснотуранского района  на 2014–2016 годы»</t>
  </si>
  <si>
    <t>Подпрограмма 1</t>
  </si>
  <si>
    <t xml:space="preserve"> "Развитие дошкольного, общего и дополнительного образования"</t>
  </si>
  <si>
    <t xml:space="preserve">Подпрограмма 2 </t>
  </si>
  <si>
    <t>"Поддержка детей-сирот. Расширение практики применения семейных форм воспитания"</t>
  </si>
  <si>
    <t xml:space="preserve">Подпрограмма 3 </t>
  </si>
  <si>
    <t>"Обеспечение реализации муниципальной программы и прочие мероприятия в области образования"</t>
  </si>
  <si>
    <t>Ресурсное обеспечение и прогнозная оценка расходов на реализацию целей муниципальной программы  Краснотуранского района Красноярского края 
с учетом источников финансирования, в том числе по уровням бюджетной системы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</si>
  <si>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</si>
  <si>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</si>
  <si>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</si>
  <si>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</si>
  <si>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2014 год</t>
  </si>
  <si>
    <t>2015 год</t>
  </si>
  <si>
    <t>2016 год</t>
  </si>
  <si>
    <t>«Содействие развитию системы образования Краснотуранского района  на 2014–2016 годы"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</si>
  <si>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</si>
  <si>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</si>
  <si>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</si>
  <si>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</si>
  <si>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</si>
  <si>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</si>
  <si>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</si>
  <si>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«Развитие дошкольного, общего и дополнительного образования детей»</t>
  </si>
  <si>
    <t>Подпрограмма 2</t>
  </si>
  <si>
    <t>«Поддержка детей-сирот,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</si>
  <si>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</si>
  <si>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 в области образования»</t>
  </si>
  <si>
    <t>0117421</t>
  </si>
  <si>
    <t>0117442</t>
  </si>
  <si>
    <t>Мероприятие 5.9. Приобретение и монтаж модульных зданий пищеблоков с обеденными залами в МУ, оказывающих услуги по отдыху, оздоровлению и занятости детей.</t>
  </si>
  <si>
    <t>313</t>
  </si>
  <si>
    <t>Мероприятие 5.10. Приобретение и монтаж модульных зданий жилых корпусов в МУ, оказывающих услуги по отдыху, оздоровлению и занятости детей</t>
  </si>
  <si>
    <t>Созданы условия для развития  отдыха, оздоровления, занятости разных категорий детей</t>
  </si>
  <si>
    <t>0117444</t>
  </si>
  <si>
    <t>Мероприятие 1.12. Доведение з/пл до минимальной оплаты труда</t>
  </si>
  <si>
    <t>0111021</t>
  </si>
  <si>
    <t>Мероприятие 1.13. Резервный фонд администрации Краснотуранского района (распоряжение №44-р от 12.05.2014</t>
  </si>
  <si>
    <t>0111</t>
  </si>
  <si>
    <t>7648121</t>
  </si>
  <si>
    <t>Мероприятие 2.8. Доведение з/пл до минимальной оплаты труда</t>
  </si>
  <si>
    <t>Мероприятие 2.9. Софинансирование к субсиди на доведение з/пл до минимальной оплаты труда</t>
  </si>
  <si>
    <t>0118223</t>
  </si>
  <si>
    <t>Мероприятие 2.9.  доведение з/пл до минимальной оплаты труда</t>
  </si>
  <si>
    <t xml:space="preserve">Приложение № 1
</t>
  </si>
  <si>
    <t xml:space="preserve">Приложение № 2
</t>
  </si>
  <si>
    <t>Приложение 3</t>
  </si>
  <si>
    <t>Перечень мероприятий подпрограммы с указанием объема средств на их реализацию и ожидаемых результатов к  подпрограмме 1 «Развитие дошкольного, общего и дополнительного образования детей»</t>
  </si>
  <si>
    <t>Перечень мероприятий подпрограммы с указанием объема средств на их реализацию и ожидаемых результатов к подпрограмме 2 «Поддержка детей сирот, расширение практики применения семейных форм воспитания»</t>
  </si>
  <si>
    <t>Перечень мероприятий подпрограммы с указанием объема средств на их реализацию и ожидаемых результатов к подпрограмме 3 «Обеспечение реализации муниципальной программы и прочие мероприятия в области образования»</t>
  </si>
  <si>
    <t xml:space="preserve">Приложение 5 </t>
  </si>
  <si>
    <t>Приложение 4</t>
  </si>
  <si>
    <t xml:space="preserve">Мероприятие 5.11.Финансовая поддержка муниципальных учреждений, оказывающих услуги по отдыху, оздоровлению и занятости детей     </t>
  </si>
  <si>
    <t>0117441</t>
  </si>
  <si>
    <t>Мероприятие 3.3. Персональная выплата, установленная в целях повышения оплаты труда молодым специалистов</t>
  </si>
  <si>
    <t>Мероприятие 5.12. софинансирование на приобретение и монтаж модульных зданий жилых корпусов в МУ, оказывающих услуги по отдыху, оздоровлению и занятости детей</t>
  </si>
  <si>
    <t>0118224</t>
  </si>
  <si>
    <t xml:space="preserve">Мероприятие 5.13.Софинансирование к финансовой поддержке муниципальных учреждений, оказывающих услуги по отдыху, оздоровлению и занятости детей     </t>
  </si>
  <si>
    <t>0118225</t>
  </si>
  <si>
    <t>открыты 3 дополнительные группы в ДОУ Краснотуранского района</t>
  </si>
  <si>
    <t>на поездку детей МБДОУ детский сад № 1 «Березка» в Москву выделены средства</t>
  </si>
  <si>
    <t>работникам учреждений обеспечена выплата заработной платы до регионального уровня</t>
  </si>
  <si>
    <t xml:space="preserve">учащиеся ДЮСШ оснащена  спортивным инвентарём, оборудованием, спортивной одеждой и обувью </t>
  </si>
  <si>
    <t>обеспечено повышение к окладу молодым специалистам в размере 20%</t>
  </si>
  <si>
    <t xml:space="preserve">Мероприятие 1.14. осуществление расходов, направленных на создание безопасных и комфортных условий фунцкионирования объектов муниципальной собственности </t>
  </si>
  <si>
    <t>Мероприятие 1.15.осуществление расходов, направленных на создание безопасных и комфортных условий фунцкионирования объектов муниципальной собственности (софинансирование)</t>
  </si>
  <si>
    <t xml:space="preserve">Мероприятие 1.16.Введение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</t>
  </si>
  <si>
    <t>Мероприятие 1.17.Введение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(софинансирование)</t>
  </si>
  <si>
    <t>0117746</t>
  </si>
  <si>
    <t>0118227</t>
  </si>
  <si>
    <t>0115059</t>
  </si>
  <si>
    <t>0118226</t>
  </si>
  <si>
    <t xml:space="preserve">В МБДОУ детский сад №1 "Березка"  созданы безопасные и комфортные условия условия  для фунуционирования </t>
  </si>
  <si>
    <t xml:space="preserve">В МБДОУ детский сад №4 "Солнышко"  созданы безопасные и комфортные условия условия  для фунуционирования </t>
  </si>
  <si>
    <t>0505</t>
  </si>
  <si>
    <t>0337502</t>
  </si>
  <si>
    <t>Мероприятие 2.10. Субсидия бюджетам мун.образований на реализацию мероприятий по энергосбережениюи повышению эффективности энергосбережения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</si>
</sst>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&quot;-&quot;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" fillId="0" borderId="0"/>
    <xf numFmtId="0" fontId="12" fillId="0" borderId="0"/>
    <xf numFmtId="43" fontId="11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/>
    <xf numFmtId="0" fontId="5" fillId="0" borderId="1" xfId="0" applyFont="1" applyBorder="1" applyAlignment="1">
      <alignment vertical="top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/>
    </xf>
    <xf numFmtId="49" fontId="0" fillId="0" borderId="0" xfId="0" applyNumberFormat="1"/>
    <xf numFmtId="2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15" fillId="0" borderId="0" xfId="1" applyFont="1"/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0" borderId="1" xfId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/>
    <xf numFmtId="49" fontId="15" fillId="0" borderId="1" xfId="1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wrapText="1"/>
    </xf>
    <xf numFmtId="164" fontId="15" fillId="0" borderId="1" xfId="1" applyNumberFormat="1" applyFont="1" applyBorder="1"/>
    <xf numFmtId="0" fontId="1" fillId="0" borderId="0" xfId="0" applyFont="1"/>
    <xf numFmtId="0" fontId="18" fillId="0" borderId="0" xfId="1" applyFont="1" applyFill="1"/>
    <xf numFmtId="0" fontId="10" fillId="0" borderId="0" xfId="1" applyFont="1" applyFill="1"/>
    <xf numFmtId="0" fontId="10" fillId="0" borderId="1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164" fontId="10" fillId="0" borderId="1" xfId="4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 indent="1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/>
    <xf numFmtId="0" fontId="3" fillId="0" borderId="1" xfId="1" applyFont="1" applyFill="1" applyBorder="1" applyAlignment="1">
      <alignment horizontal="left" vertical="top" wrapText="1" indent="2"/>
    </xf>
    <xf numFmtId="164" fontId="0" fillId="0" borderId="0" xfId="0" applyNumberFormat="1"/>
    <xf numFmtId="0" fontId="3" fillId="0" borderId="1" xfId="1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 applyAlignment="1"/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top" wrapText="1"/>
    </xf>
    <xf numFmtId="0" fontId="19" fillId="0" borderId="8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5" fillId="0" borderId="12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vertical="top"/>
    </xf>
    <xf numFmtId="0" fontId="16" fillId="0" borderId="8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Fill="1" applyBorder="1"/>
    <xf numFmtId="0" fontId="0" fillId="0" borderId="10" xfId="0" applyFill="1" applyBorder="1"/>
    <xf numFmtId="0" fontId="3" fillId="0" borderId="1" xfId="0" applyFont="1" applyFill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topLeftCell="A4" workbookViewId="0">
      <selection activeCell="D14" sqref="D14"/>
    </sheetView>
  </sheetViews>
  <sheetFormatPr defaultRowHeight="15"/>
  <cols>
    <col min="1" max="1" width="16" customWidth="1"/>
    <col min="2" max="2" width="20.7109375" customWidth="1"/>
    <col min="3" max="3" width="28.5703125" customWidth="1"/>
    <col min="4" max="6" width="14.42578125" customWidth="1"/>
    <col min="7" max="7" width="15.85546875" customWidth="1"/>
    <col min="8" max="8" width="13.28515625" bestFit="1" customWidth="1"/>
  </cols>
  <sheetData>
    <row r="1" spans="1:8" ht="80.25" customHeight="1">
      <c r="A1" s="48"/>
      <c r="B1" s="48"/>
      <c r="C1" s="49"/>
      <c r="D1" s="48"/>
      <c r="E1" s="76" t="s">
        <v>199</v>
      </c>
      <c r="F1" s="76"/>
      <c r="G1" s="76"/>
    </row>
    <row r="2" spans="1:8" ht="31.5" customHeight="1">
      <c r="A2" s="77" t="s">
        <v>161</v>
      </c>
      <c r="B2" s="77"/>
      <c r="C2" s="77"/>
      <c r="D2" s="77"/>
      <c r="E2" s="77"/>
      <c r="F2" s="77"/>
      <c r="G2" s="77"/>
    </row>
    <row r="3" spans="1:8" ht="15.75">
      <c r="A3" s="75" t="s">
        <v>162</v>
      </c>
      <c r="B3" s="75" t="s">
        <v>163</v>
      </c>
      <c r="C3" s="78" t="s">
        <v>164</v>
      </c>
      <c r="D3" s="75" t="s">
        <v>165</v>
      </c>
      <c r="E3" s="75"/>
      <c r="F3" s="75"/>
      <c r="G3" s="75"/>
    </row>
    <row r="4" spans="1:8" ht="31.5">
      <c r="A4" s="75"/>
      <c r="B4" s="75"/>
      <c r="C4" s="79"/>
      <c r="D4" s="50" t="s">
        <v>166</v>
      </c>
      <c r="E4" s="50" t="s">
        <v>167</v>
      </c>
      <c r="F4" s="50" t="s">
        <v>168</v>
      </c>
      <c r="G4" s="50" t="s">
        <v>10</v>
      </c>
    </row>
    <row r="5" spans="1:8" ht="15.75">
      <c r="A5" s="75" t="s">
        <v>153</v>
      </c>
      <c r="B5" s="75" t="s">
        <v>169</v>
      </c>
      <c r="C5" s="51" t="s">
        <v>170</v>
      </c>
      <c r="D5" s="52">
        <f>D7+D8+D9+D10+D11</f>
        <v>359905.70000000007</v>
      </c>
      <c r="E5" s="52">
        <f t="shared" ref="E5:G5" si="0">E7+E8+E9+E10+E11</f>
        <v>335961.91</v>
      </c>
      <c r="F5" s="52">
        <f t="shared" si="0"/>
        <v>335961.90999999992</v>
      </c>
      <c r="G5" s="52">
        <f t="shared" si="0"/>
        <v>1031829.52</v>
      </c>
    </row>
    <row r="6" spans="1:8" ht="15.75">
      <c r="A6" s="75"/>
      <c r="B6" s="75"/>
      <c r="C6" s="53" t="s">
        <v>171</v>
      </c>
      <c r="D6" s="54"/>
      <c r="E6" s="54"/>
      <c r="F6" s="55"/>
      <c r="G6" s="52">
        <f t="shared" ref="G6:G32" si="1">D6+E6+F6</f>
        <v>0</v>
      </c>
    </row>
    <row r="7" spans="1:8" ht="15.75">
      <c r="A7" s="75"/>
      <c r="B7" s="75"/>
      <c r="C7" s="56" t="s">
        <v>172</v>
      </c>
      <c r="D7" s="52">
        <f>D14+D21+D28</f>
        <v>5308.2000000000007</v>
      </c>
      <c r="E7" s="52">
        <f t="shared" ref="E7:F7" si="2">E14+E21+E28</f>
        <v>902.4</v>
      </c>
      <c r="F7" s="52">
        <f t="shared" si="2"/>
        <v>927.3</v>
      </c>
      <c r="G7" s="52">
        <f t="shared" si="1"/>
        <v>7137.9000000000005</v>
      </c>
    </row>
    <row r="8" spans="1:8" ht="15.75">
      <c r="A8" s="75"/>
      <c r="B8" s="75"/>
      <c r="C8" s="56" t="s">
        <v>173</v>
      </c>
      <c r="D8" s="52">
        <f t="shared" ref="D8:F11" si="3">D15+D22+D29</f>
        <v>235042.34000000003</v>
      </c>
      <c r="E8" s="52">
        <f t="shared" si="3"/>
        <v>221192.3</v>
      </c>
      <c r="F8" s="52">
        <f t="shared" si="3"/>
        <v>221167.39999999997</v>
      </c>
      <c r="G8" s="52">
        <f t="shared" si="1"/>
        <v>677402.04</v>
      </c>
    </row>
    <row r="9" spans="1:8" ht="31.5">
      <c r="A9" s="75"/>
      <c r="B9" s="75"/>
      <c r="C9" s="56" t="s">
        <v>174</v>
      </c>
      <c r="D9" s="52">
        <f t="shared" si="3"/>
        <v>0</v>
      </c>
      <c r="E9" s="52">
        <f t="shared" si="3"/>
        <v>0</v>
      </c>
      <c r="F9" s="52">
        <f t="shared" si="3"/>
        <v>0</v>
      </c>
      <c r="G9" s="52">
        <f t="shared" si="1"/>
        <v>0</v>
      </c>
    </row>
    <row r="10" spans="1:8" ht="47.25">
      <c r="A10" s="75"/>
      <c r="B10" s="75"/>
      <c r="C10" s="56" t="s">
        <v>175</v>
      </c>
      <c r="D10" s="52">
        <f>D17+D24+D31</f>
        <v>119555.16000000003</v>
      </c>
      <c r="E10" s="52">
        <f t="shared" ref="E10:G10" si="4">E17+E24+E31</f>
        <v>113867.20999999999</v>
      </c>
      <c r="F10" s="52">
        <f t="shared" si="4"/>
        <v>113867.20999999999</v>
      </c>
      <c r="G10" s="52">
        <f t="shared" si="4"/>
        <v>347289.58</v>
      </c>
    </row>
    <row r="11" spans="1:8" ht="15.75">
      <c r="A11" s="75"/>
      <c r="B11" s="75"/>
      <c r="C11" s="56" t="s">
        <v>176</v>
      </c>
      <c r="D11" s="52">
        <f t="shared" si="3"/>
        <v>0</v>
      </c>
      <c r="E11" s="52">
        <f t="shared" si="3"/>
        <v>0</v>
      </c>
      <c r="F11" s="52">
        <f t="shared" si="3"/>
        <v>0</v>
      </c>
      <c r="G11" s="52">
        <f t="shared" si="1"/>
        <v>0</v>
      </c>
    </row>
    <row r="12" spans="1:8" ht="15.75">
      <c r="A12" s="75" t="s">
        <v>155</v>
      </c>
      <c r="B12" s="75" t="s">
        <v>177</v>
      </c>
      <c r="C12" s="51" t="s">
        <v>170</v>
      </c>
      <c r="D12" s="52">
        <f>'переч меропр 1 подп (сен)'!G9</f>
        <v>341742.43000000005</v>
      </c>
      <c r="E12" s="52">
        <f>E14+E15+E16+E17+E18</f>
        <v>315942.49</v>
      </c>
      <c r="F12" s="52">
        <f t="shared" ref="F12" si="5">F14+F15+F16+F17+F18</f>
        <v>315942.49</v>
      </c>
      <c r="G12" s="52">
        <f>D12+E12+F12</f>
        <v>973627.41</v>
      </c>
      <c r="H12" s="57">
        <f>'переч меропр 1 подп (сен)'!G96-'ресурс обеспеч'!D12</f>
        <v>0</v>
      </c>
    </row>
    <row r="13" spans="1:8" ht="15.75">
      <c r="A13" s="75"/>
      <c r="B13" s="75"/>
      <c r="C13" s="53" t="s">
        <v>171</v>
      </c>
      <c r="D13" s="55"/>
      <c r="E13" s="55"/>
      <c r="F13" s="55"/>
      <c r="G13" s="52">
        <f t="shared" si="1"/>
        <v>0</v>
      </c>
    </row>
    <row r="14" spans="1:8" ht="15.75">
      <c r="A14" s="75"/>
      <c r="B14" s="75"/>
      <c r="C14" s="56" t="s">
        <v>172</v>
      </c>
      <c r="D14" s="52">
        <f>'переч меропр 1 подп (сен)'!G34+'переч меропр 1 подп (сен)'!G59+'переч меропр 1 подп (сен)'!G60</f>
        <v>5308.2000000000007</v>
      </c>
      <c r="E14" s="52">
        <v>0</v>
      </c>
      <c r="F14" s="52">
        <v>0</v>
      </c>
      <c r="G14" s="52">
        <f t="shared" si="1"/>
        <v>5308.2000000000007</v>
      </c>
    </row>
    <row r="15" spans="1:8" ht="15.75">
      <c r="A15" s="75"/>
      <c r="B15" s="75"/>
      <c r="C15" s="56" t="s">
        <v>173</v>
      </c>
      <c r="D15" s="52">
        <f>'переч меропр 1 подп (сен)'!G14+'переч меропр 1 подп (сен)'!G15+'переч меропр 1 подп (сен)'!G16+'переч меропр 1 подп (сен)'!G17+'переч меропр 1 подп (сен)'!G19+'переч меропр 1 подп (сен)'!G26+'переч меропр 1 подп (сен)'!G27+'переч меропр 1 подп (сен)'!G28+'переч меропр 1 подп (сен)'!G38+'переч меропр 1 подп (сен)'!G39+'переч меропр 1 подп (сен)'!G40+'переч меропр 1 подп (сен)'!G41+'переч меропр 1 подп (сен)'!G46+'переч меропр 1 подп (сен)'!G47+'переч меропр 1 подп (сен)'!G86+'переч меропр 1 подп (сен)'!G88+'переч меропр 1 подп (сен)'!G90+'переч меропр 1 подп (сен)'!G91+'переч меропр 1 подп (сен)'!G80+'переч меропр 1 подп (сен)'!G81+'переч меропр 1 подп (сен)'!G68+'переч меропр 1 подп (сен)'!G92+'переч меропр 1 подп (сен)'!G32</f>
        <v>232832.64000000001</v>
      </c>
      <c r="E15" s="52">
        <f>'переч меропр 1 подп (сен)'!H14+'переч меропр 1 подп (сен)'!H15+'переч меропр 1 подп (сен)'!H16+'переч меропр 1 подп (сен)'!H17+'переч меропр 1 подп (сен)'!H19+'переч меропр 1 подп (сен)'!H26+'переч меропр 1 подп (сен)'!H27+'переч меропр 1 подп (сен)'!H28+'переч меропр 1 подп (сен)'!H38+'переч меропр 1 подп (сен)'!H39+'переч меропр 1 подп (сен)'!H40+'переч меропр 1 подп (сен)'!H41+'переч меропр 1 подп (сен)'!H46+'переч меропр 1 подп (сен)'!H47+'переч меропр 1 подп (сен)'!H86+'переч меропр 1 подп (сен)'!H88+'переч меропр 1 подп (сен)'!H90+'переч меропр 1 подп (сен)'!H91+'переч меропр 1 подп (сен)'!H80+'переч меропр 1 подп (сен)'!H81+'переч меропр 1 подп (сен)'!H68+'переч меропр 1 подп (сен)'!H92</f>
        <v>218756.59999999998</v>
      </c>
      <c r="F15" s="52">
        <f>'переч меропр 1 подп (сен)'!I14+'переч меропр 1 подп (сен)'!I15+'переч меропр 1 подп (сен)'!I16+'переч меропр 1 подп (сен)'!I17+'переч меропр 1 подп (сен)'!I19+'переч меропр 1 подп (сен)'!I26+'переч меропр 1 подп (сен)'!I27+'переч меропр 1 подп (сен)'!I28+'переч меропр 1 подп (сен)'!I38+'переч меропр 1 подп (сен)'!I39+'переч меропр 1 подп (сен)'!I40+'переч меропр 1 подп (сен)'!I41+'переч меропр 1 подп (сен)'!I46+'переч меропр 1 подп (сен)'!I47+'переч меропр 1 подп (сен)'!I86+'переч меропр 1 подп (сен)'!I88+'переч меропр 1 подп (сен)'!I90+'переч меропр 1 подп (сен)'!I91+'переч меропр 1 подп (сен)'!I80+'переч меропр 1 подп (сен)'!I81+'переч меропр 1 подп (сен)'!I68+'переч меропр 1 подп (сен)'!I92</f>
        <v>218756.59999999998</v>
      </c>
      <c r="G15" s="52">
        <f t="shared" si="1"/>
        <v>670345.84</v>
      </c>
    </row>
    <row r="16" spans="1:8" ht="31.5">
      <c r="A16" s="75"/>
      <c r="B16" s="75"/>
      <c r="C16" s="58" t="s">
        <v>174</v>
      </c>
      <c r="D16" s="52"/>
      <c r="E16" s="52"/>
      <c r="F16" s="52"/>
      <c r="G16" s="52">
        <f t="shared" si="1"/>
        <v>0</v>
      </c>
    </row>
    <row r="17" spans="1:7" ht="47.25">
      <c r="A17" s="75"/>
      <c r="B17" s="75"/>
      <c r="C17" s="56" t="s">
        <v>175</v>
      </c>
      <c r="D17" s="52">
        <f>D12-D14-D15</f>
        <v>103601.59000000003</v>
      </c>
      <c r="E17" s="52">
        <f>'переч меропр 1 подп (сен)'!H20+'переч меропр 1 подп (сен)'!H21+'переч меропр 1 подп (сен)'!H22+'переч меропр 1 подп (сен)'!H24+'переч меропр 1 подп (сен)'!H25+'переч меропр 1 подп (сен)'!H29+'переч меропр 1 подп (сен)'!H30+'переч меропр 1 подп (сен)'!H31+'переч меропр 1 подп (сен)'!H42+'переч меропр 1 подп (сен)'!H43+'переч меропр 1 подп (сен)'!H44+'переч меропр 1 подп (сен)'!H54+'переч меропр 1 подп (сен)'!H55+'переч меропр 1 подп (сен)'!H56+'переч меропр 1 подп (сен)'!H57+'переч меропр 1 подп (сен)'!H58+'переч меропр 1 подп (сен)'!H63+'переч меропр 1 подп (сен)'!H64+'переч меропр 1 подп (сен)'!H67+'переч меропр 1 подп (сен)'!H68+'переч меропр 1 подп (сен)'!H69+'переч меропр 1 подп (сен)'!H73+'переч меропр 1 подп (сен)'!H74+'переч меропр 1 подп (сен)'!H78+'переч меропр 1 подп (сен)'!H79+'переч меропр 1 подп (сен)'!H82+'переч меропр 1 подп (сен)'!H83+'переч меропр 1 подп (сен)'!H84+'переч меропр 1 подп (сен)'!H85+'переч меропр 1 подп (сен)'!H87+'переч меропр 1 подп (сен)'!H89-'переч меропр 1 подп (сен)'!H68+'переч меропр 1 подп (сен)'!H53</f>
        <v>97185.889999999985</v>
      </c>
      <c r="F17" s="52">
        <f>'переч меропр 1 подп (сен)'!I20+'переч меропр 1 подп (сен)'!I21+'переч меропр 1 подп (сен)'!I22+'переч меропр 1 подп (сен)'!I24+'переч меропр 1 подп (сен)'!I25+'переч меропр 1 подп (сен)'!I29+'переч меропр 1 подп (сен)'!I30+'переч меропр 1 подп (сен)'!I31+'переч меропр 1 подп (сен)'!I42+'переч меропр 1 подп (сен)'!I43+'переч меропр 1 подп (сен)'!I44+'переч меропр 1 подп (сен)'!I54+'переч меропр 1 подп (сен)'!I55+'переч меропр 1 подп (сен)'!I56+'переч меропр 1 подп (сен)'!I57+'переч меропр 1 подп (сен)'!I58+'переч меропр 1 подп (сен)'!I63+'переч меропр 1 подп (сен)'!I64+'переч меропр 1 подп (сен)'!I67+'переч меропр 1 подп (сен)'!I68+'переч меропр 1 подп (сен)'!I69+'переч меропр 1 подп (сен)'!I73+'переч меропр 1 подп (сен)'!I74+'переч меропр 1 подп (сен)'!I78+'переч меропр 1 подп (сен)'!I79+'переч меропр 1 подп (сен)'!I82+'переч меропр 1 подп (сен)'!I83+'переч меропр 1 подп (сен)'!I84+'переч меропр 1 подп (сен)'!I85+'переч меропр 1 подп (сен)'!I87+'переч меропр 1 подп (сен)'!I89-'переч меропр 1 подп (сен)'!I68+'переч меропр 1 подп (сен)'!I53</f>
        <v>97185.889999999985</v>
      </c>
      <c r="G17" s="52">
        <f>D17+E17+F17</f>
        <v>297973.37</v>
      </c>
    </row>
    <row r="18" spans="1:7" ht="15.75">
      <c r="A18" s="75"/>
      <c r="B18" s="75"/>
      <c r="C18" s="56" t="s">
        <v>176</v>
      </c>
      <c r="D18" s="52">
        <v>0</v>
      </c>
      <c r="E18" s="52">
        <v>0</v>
      </c>
      <c r="F18" s="55">
        <v>0</v>
      </c>
      <c r="G18" s="52">
        <f t="shared" si="1"/>
        <v>0</v>
      </c>
    </row>
    <row r="19" spans="1:7" ht="15.75">
      <c r="A19" s="75" t="s">
        <v>178</v>
      </c>
      <c r="B19" s="75" t="s">
        <v>179</v>
      </c>
      <c r="C19" s="51" t="s">
        <v>170</v>
      </c>
      <c r="D19" s="52">
        <v>2209.6999999999998</v>
      </c>
      <c r="E19" s="52">
        <f t="shared" ref="E19:F19" si="6">E21+E22+E23+E24+E25</f>
        <v>3338.1</v>
      </c>
      <c r="F19" s="52">
        <f t="shared" si="6"/>
        <v>3338.1000000000004</v>
      </c>
      <c r="G19" s="52">
        <f t="shared" si="1"/>
        <v>8885.9</v>
      </c>
    </row>
    <row r="20" spans="1:7" ht="15.75">
      <c r="A20" s="75"/>
      <c r="B20" s="75"/>
      <c r="C20" s="53" t="s">
        <v>171</v>
      </c>
      <c r="D20" s="52"/>
      <c r="E20" s="52"/>
      <c r="F20" s="55"/>
      <c r="G20" s="52">
        <f t="shared" si="1"/>
        <v>0</v>
      </c>
    </row>
    <row r="21" spans="1:7" ht="15.75">
      <c r="A21" s="75"/>
      <c r="B21" s="75"/>
      <c r="C21" s="56" t="s">
        <v>172</v>
      </c>
      <c r="D21" s="52">
        <v>0</v>
      </c>
      <c r="E21" s="52">
        <v>902.4</v>
      </c>
      <c r="F21" s="52">
        <v>927.3</v>
      </c>
      <c r="G21" s="52">
        <f t="shared" si="1"/>
        <v>1829.6999999999998</v>
      </c>
    </row>
    <row r="22" spans="1:7" ht="15.75">
      <c r="A22" s="75"/>
      <c r="B22" s="75"/>
      <c r="C22" s="56" t="s">
        <v>173</v>
      </c>
      <c r="D22" s="52">
        <v>2209.6999999999998</v>
      </c>
      <c r="E22" s="52">
        <v>2435.6999999999998</v>
      </c>
      <c r="F22" s="52">
        <v>2410.8000000000002</v>
      </c>
      <c r="G22" s="52">
        <f>D22+E22+F22</f>
        <v>7056.2</v>
      </c>
    </row>
    <row r="23" spans="1:7" ht="31.5">
      <c r="A23" s="75"/>
      <c r="B23" s="75"/>
      <c r="C23" s="56" t="s">
        <v>174</v>
      </c>
      <c r="D23" s="52"/>
      <c r="E23" s="52"/>
      <c r="F23" s="55"/>
      <c r="G23" s="52">
        <f t="shared" si="1"/>
        <v>0</v>
      </c>
    </row>
    <row r="24" spans="1:7" ht="47.25">
      <c r="A24" s="75"/>
      <c r="B24" s="75"/>
      <c r="C24" s="56" t="s">
        <v>175</v>
      </c>
      <c r="D24" s="52"/>
      <c r="E24" s="52"/>
      <c r="F24" s="55"/>
      <c r="G24" s="52">
        <f t="shared" si="1"/>
        <v>0</v>
      </c>
    </row>
    <row r="25" spans="1:7" ht="15.75">
      <c r="A25" s="75"/>
      <c r="B25" s="75"/>
      <c r="C25" s="56" t="s">
        <v>176</v>
      </c>
      <c r="D25" s="52"/>
      <c r="E25" s="52"/>
      <c r="F25" s="55"/>
      <c r="G25" s="52">
        <f t="shared" si="1"/>
        <v>0</v>
      </c>
    </row>
    <row r="26" spans="1:7" ht="15.75">
      <c r="A26" s="75" t="s">
        <v>180</v>
      </c>
      <c r="B26" s="75" t="s">
        <v>181</v>
      </c>
      <c r="C26" s="51" t="s">
        <v>170</v>
      </c>
      <c r="D26" s="52">
        <f>D28+D29+D30+D31+D32</f>
        <v>15953.57</v>
      </c>
      <c r="E26" s="52">
        <f t="shared" ref="E26:F26" si="7">E28+E29+E30+E31+E32</f>
        <v>16681.32</v>
      </c>
      <c r="F26" s="52">
        <f t="shared" si="7"/>
        <v>16681.32</v>
      </c>
      <c r="G26" s="52">
        <f t="shared" si="1"/>
        <v>49316.21</v>
      </c>
    </row>
    <row r="27" spans="1:7" ht="15.75">
      <c r="A27" s="75"/>
      <c r="B27" s="75"/>
      <c r="C27" s="53" t="s">
        <v>171</v>
      </c>
      <c r="D27" s="52"/>
      <c r="E27" s="52"/>
      <c r="F27" s="55"/>
      <c r="G27" s="52">
        <f t="shared" si="1"/>
        <v>0</v>
      </c>
    </row>
    <row r="28" spans="1:7" ht="15.75">
      <c r="A28" s="75"/>
      <c r="B28" s="75"/>
      <c r="C28" s="56" t="s">
        <v>172</v>
      </c>
      <c r="D28" s="52"/>
      <c r="E28" s="52"/>
      <c r="F28" s="52"/>
      <c r="G28" s="52">
        <f t="shared" si="1"/>
        <v>0</v>
      </c>
    </row>
    <row r="29" spans="1:7" ht="15.75">
      <c r="A29" s="75"/>
      <c r="B29" s="75"/>
      <c r="C29" s="56" t="s">
        <v>173</v>
      </c>
      <c r="D29" s="52"/>
      <c r="E29" s="52"/>
      <c r="F29" s="52"/>
      <c r="G29" s="52">
        <f t="shared" si="1"/>
        <v>0</v>
      </c>
    </row>
    <row r="30" spans="1:7" ht="31.5">
      <c r="A30" s="75"/>
      <c r="B30" s="75"/>
      <c r="C30" s="56" t="s">
        <v>174</v>
      </c>
      <c r="D30" s="52"/>
      <c r="E30" s="52"/>
      <c r="F30" s="55"/>
      <c r="G30" s="52">
        <f t="shared" si="1"/>
        <v>0</v>
      </c>
    </row>
    <row r="31" spans="1:7" ht="47.25">
      <c r="A31" s="75"/>
      <c r="B31" s="75"/>
      <c r="C31" s="56" t="s">
        <v>175</v>
      </c>
      <c r="D31" s="52">
        <f>'переч меропр 3 подп (сен)'!G11</f>
        <v>15953.57</v>
      </c>
      <c r="E31" s="52">
        <f>'переч меропр 3 подп (сен)'!H11</f>
        <v>16681.32</v>
      </c>
      <c r="F31" s="52">
        <f>'переч меропр 3 подп (сен)'!I11</f>
        <v>16681.32</v>
      </c>
      <c r="G31" s="52">
        <f>D31+E31+F31</f>
        <v>49316.21</v>
      </c>
    </row>
    <row r="32" spans="1:7" ht="15.75">
      <c r="A32" s="75"/>
      <c r="B32" s="75"/>
      <c r="C32" s="56" t="s">
        <v>176</v>
      </c>
      <c r="D32" s="52"/>
      <c r="E32" s="52"/>
      <c r="F32" s="55"/>
      <c r="G32" s="52">
        <f t="shared" si="1"/>
        <v>0</v>
      </c>
    </row>
  </sheetData>
  <mergeCells count="14">
    <mergeCell ref="E1:G1"/>
    <mergeCell ref="A2:G2"/>
    <mergeCell ref="A3:A4"/>
    <mergeCell ref="B3:B4"/>
    <mergeCell ref="C3:C4"/>
    <mergeCell ref="D3:G3"/>
    <mergeCell ref="A26:A32"/>
    <mergeCell ref="B26:B32"/>
    <mergeCell ref="A5:A11"/>
    <mergeCell ref="B5:B11"/>
    <mergeCell ref="A12:A18"/>
    <mergeCell ref="B12:B18"/>
    <mergeCell ref="A19:A25"/>
    <mergeCell ref="B19:B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H8" sqref="H8"/>
    </sheetView>
  </sheetViews>
  <sheetFormatPr defaultRowHeight="15"/>
  <cols>
    <col min="1" max="1" width="16" customWidth="1"/>
    <col min="2" max="2" width="16.85546875" customWidth="1"/>
    <col min="3" max="3" width="18.7109375" customWidth="1"/>
    <col min="4" max="7" width="6.42578125" customWidth="1"/>
    <col min="8" max="10" width="12.85546875" customWidth="1"/>
    <col min="11" max="11" width="14.5703125" customWidth="1"/>
  </cols>
  <sheetData>
    <row r="1" spans="1:11" ht="76.5" customHeight="1">
      <c r="A1" s="38"/>
      <c r="B1" s="38"/>
      <c r="C1" s="38"/>
      <c r="D1" s="38"/>
      <c r="E1" s="38"/>
      <c r="F1" s="38"/>
      <c r="G1" s="38"/>
      <c r="H1" s="38"/>
      <c r="I1" s="88" t="s">
        <v>198</v>
      </c>
      <c r="J1" s="89"/>
      <c r="K1" s="89"/>
    </row>
    <row r="2" spans="1:11" ht="37.5" customHeight="1">
      <c r="A2" s="90" t="s">
        <v>147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3" customHeight="1">
      <c r="A3" s="91" t="s">
        <v>148</v>
      </c>
      <c r="B3" s="91" t="s">
        <v>149</v>
      </c>
      <c r="C3" s="91" t="s">
        <v>150</v>
      </c>
      <c r="D3" s="91" t="s">
        <v>2</v>
      </c>
      <c r="E3" s="91"/>
      <c r="F3" s="91"/>
      <c r="G3" s="91"/>
      <c r="H3" s="91" t="s">
        <v>151</v>
      </c>
      <c r="I3" s="91"/>
      <c r="J3" s="91"/>
      <c r="K3" s="91"/>
    </row>
    <row r="4" spans="1:11" ht="30">
      <c r="A4" s="91"/>
      <c r="B4" s="91"/>
      <c r="C4" s="91"/>
      <c r="D4" s="39" t="s">
        <v>6</v>
      </c>
      <c r="E4" s="39" t="s">
        <v>152</v>
      </c>
      <c r="F4" s="39" t="s">
        <v>8</v>
      </c>
      <c r="G4" s="39" t="s">
        <v>9</v>
      </c>
      <c r="H4" s="39">
        <v>2014</v>
      </c>
      <c r="I4" s="39">
        <v>2015</v>
      </c>
      <c r="J4" s="39">
        <v>2016</v>
      </c>
      <c r="K4" s="39" t="s">
        <v>10</v>
      </c>
    </row>
    <row r="5" spans="1:11" ht="45">
      <c r="A5" s="86" t="s">
        <v>153</v>
      </c>
      <c r="B5" s="86" t="s">
        <v>154</v>
      </c>
      <c r="C5" s="40" t="s">
        <v>13</v>
      </c>
      <c r="D5" s="41" t="s">
        <v>14</v>
      </c>
      <c r="E5" s="41" t="s">
        <v>14</v>
      </c>
      <c r="F5" s="41" t="s">
        <v>14</v>
      </c>
      <c r="G5" s="41" t="s">
        <v>14</v>
      </c>
      <c r="H5" s="42">
        <f t="shared" ref="H5:K7" si="0">H8+H11+H14</f>
        <v>359905.70000000007</v>
      </c>
      <c r="I5" s="42">
        <f t="shared" si="0"/>
        <v>335961.91000000003</v>
      </c>
      <c r="J5" s="42">
        <f t="shared" si="0"/>
        <v>335961.91000000003</v>
      </c>
      <c r="K5" s="42">
        <f t="shared" si="0"/>
        <v>1031829.5200000001</v>
      </c>
    </row>
    <row r="6" spans="1:11" ht="30">
      <c r="A6" s="87"/>
      <c r="B6" s="87"/>
      <c r="C6" s="40" t="s">
        <v>15</v>
      </c>
      <c r="D6" s="43"/>
      <c r="E6" s="43"/>
      <c r="F6" s="43"/>
      <c r="G6" s="43"/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</row>
    <row r="7" spans="1:11" ht="60">
      <c r="A7" s="87"/>
      <c r="B7" s="87"/>
      <c r="C7" s="40" t="s">
        <v>16</v>
      </c>
      <c r="D7" s="44" t="s">
        <v>17</v>
      </c>
      <c r="E7" s="41" t="s">
        <v>14</v>
      </c>
      <c r="F7" s="41" t="s">
        <v>14</v>
      </c>
      <c r="G7" s="41" t="s">
        <v>14</v>
      </c>
      <c r="H7" s="42">
        <f t="shared" si="0"/>
        <v>359905.70000000007</v>
      </c>
      <c r="I7" s="42">
        <f t="shared" si="0"/>
        <v>335961.91000000003</v>
      </c>
      <c r="J7" s="42">
        <f t="shared" si="0"/>
        <v>335961.91000000003</v>
      </c>
      <c r="K7" s="42">
        <f t="shared" si="0"/>
        <v>1031829.5200000001</v>
      </c>
    </row>
    <row r="8" spans="1:11" ht="45">
      <c r="A8" s="83" t="s">
        <v>155</v>
      </c>
      <c r="B8" s="83" t="s">
        <v>156</v>
      </c>
      <c r="C8" s="40" t="s">
        <v>13</v>
      </c>
      <c r="D8" s="40" t="s">
        <v>14</v>
      </c>
      <c r="E8" s="40" t="s">
        <v>14</v>
      </c>
      <c r="F8" s="40" t="s">
        <v>14</v>
      </c>
      <c r="G8" s="40" t="s">
        <v>14</v>
      </c>
      <c r="H8" s="45">
        <f>'переч меропр 1 подп (сен)'!G96</f>
        <v>341742.43000000005</v>
      </c>
      <c r="I8" s="45">
        <f>'переч меропр 1 подп (сен)'!H96</f>
        <v>315942.49000000005</v>
      </c>
      <c r="J8" s="45">
        <f>'переч меропр 1 подп (сен)'!I96</f>
        <v>315942.49000000005</v>
      </c>
      <c r="K8" s="45">
        <f>H8+I8+J8</f>
        <v>973627.41000000015</v>
      </c>
    </row>
    <row r="9" spans="1:11" ht="30">
      <c r="A9" s="84"/>
      <c r="B9" s="84"/>
      <c r="C9" s="40" t="s">
        <v>15</v>
      </c>
      <c r="D9" s="40"/>
      <c r="E9" s="40"/>
      <c r="F9" s="40"/>
      <c r="G9" s="40"/>
      <c r="H9" s="45">
        <v>0</v>
      </c>
      <c r="I9" s="45">
        <v>0</v>
      </c>
      <c r="J9" s="45">
        <v>0</v>
      </c>
      <c r="K9" s="45">
        <v>0</v>
      </c>
    </row>
    <row r="10" spans="1:11" ht="60">
      <c r="A10" s="84"/>
      <c r="B10" s="84"/>
      <c r="C10" s="40" t="s">
        <v>16</v>
      </c>
      <c r="D10" s="44" t="s">
        <v>17</v>
      </c>
      <c r="E10" s="40" t="s">
        <v>14</v>
      </c>
      <c r="F10" s="40" t="s">
        <v>14</v>
      </c>
      <c r="G10" s="40" t="s">
        <v>14</v>
      </c>
      <c r="H10" s="45">
        <f>H8</f>
        <v>341742.43000000005</v>
      </c>
      <c r="I10" s="45">
        <f t="shared" ref="I10:K10" si="1">I8</f>
        <v>315942.49000000005</v>
      </c>
      <c r="J10" s="45">
        <f t="shared" si="1"/>
        <v>315942.49000000005</v>
      </c>
      <c r="K10" s="45">
        <f t="shared" si="1"/>
        <v>973627.41000000015</v>
      </c>
    </row>
    <row r="11" spans="1:11" ht="45">
      <c r="A11" s="80" t="s">
        <v>157</v>
      </c>
      <c r="B11" s="83" t="s">
        <v>158</v>
      </c>
      <c r="C11" s="40" t="s">
        <v>13</v>
      </c>
      <c r="D11" s="40" t="s">
        <v>14</v>
      </c>
      <c r="E11" s="40" t="s">
        <v>14</v>
      </c>
      <c r="F11" s="40" t="s">
        <v>14</v>
      </c>
      <c r="G11" s="40" t="s">
        <v>14</v>
      </c>
      <c r="H11" s="46">
        <f>'перечень меропр2 подп (сен)'!G22</f>
        <v>2209.6999999999998</v>
      </c>
      <c r="I11" s="46">
        <f>'перечень меропр2 подп (сен)'!H22</f>
        <v>3338.1000000000004</v>
      </c>
      <c r="J11" s="46">
        <f>'перечень меропр2 подп (сен)'!I22</f>
        <v>3338.1</v>
      </c>
      <c r="K11" s="46">
        <f>SUM(H11:J11)</f>
        <v>8885.9</v>
      </c>
    </row>
    <row r="12" spans="1:11" ht="30">
      <c r="A12" s="81"/>
      <c r="B12" s="84"/>
      <c r="C12" s="40" t="s">
        <v>15</v>
      </c>
      <c r="D12" s="40"/>
      <c r="E12" s="40"/>
      <c r="F12" s="40"/>
      <c r="G12" s="40"/>
      <c r="H12" s="46">
        <v>0</v>
      </c>
      <c r="I12" s="46">
        <v>0</v>
      </c>
      <c r="J12" s="46">
        <v>0</v>
      </c>
      <c r="K12" s="46">
        <v>0</v>
      </c>
    </row>
    <row r="13" spans="1:11" ht="60">
      <c r="A13" s="81"/>
      <c r="B13" s="84"/>
      <c r="C13" s="40" t="s">
        <v>16</v>
      </c>
      <c r="D13" s="44" t="s">
        <v>17</v>
      </c>
      <c r="E13" s="40" t="s">
        <v>14</v>
      </c>
      <c r="F13" s="40" t="s">
        <v>14</v>
      </c>
      <c r="G13" s="40" t="s">
        <v>14</v>
      </c>
      <c r="H13" s="46">
        <f>H11</f>
        <v>2209.6999999999998</v>
      </c>
      <c r="I13" s="46">
        <v>3338.1000000000004</v>
      </c>
      <c r="J13" s="46">
        <v>3338.1</v>
      </c>
      <c r="K13" s="46">
        <f>SUM(H13:J13)</f>
        <v>8885.9</v>
      </c>
    </row>
    <row r="14" spans="1:11" ht="45">
      <c r="A14" s="80" t="s">
        <v>159</v>
      </c>
      <c r="B14" s="83" t="s">
        <v>160</v>
      </c>
      <c r="C14" s="40" t="s">
        <v>13</v>
      </c>
      <c r="D14" s="40" t="s">
        <v>14</v>
      </c>
      <c r="E14" s="40" t="s">
        <v>14</v>
      </c>
      <c r="F14" s="40" t="s">
        <v>14</v>
      </c>
      <c r="G14" s="40" t="s">
        <v>14</v>
      </c>
      <c r="H14" s="46">
        <f>'переч меропр 3 подп (сен)'!G19</f>
        <v>15953.57</v>
      </c>
      <c r="I14" s="46">
        <f>'переч меропр 3 подп (сен)'!H19</f>
        <v>16681.32</v>
      </c>
      <c r="J14" s="46">
        <f>'переч меропр 3 подп (сен)'!I19</f>
        <v>16681.32</v>
      </c>
      <c r="K14" s="46">
        <f>SUM(H14:J14)</f>
        <v>49316.21</v>
      </c>
    </row>
    <row r="15" spans="1:11" ht="30">
      <c r="A15" s="81"/>
      <c r="B15" s="84"/>
      <c r="C15" s="40" t="s">
        <v>15</v>
      </c>
      <c r="D15" s="40"/>
      <c r="E15" s="40"/>
      <c r="F15" s="40"/>
      <c r="G15" s="40"/>
      <c r="H15" s="46">
        <v>0</v>
      </c>
      <c r="I15" s="46">
        <v>0</v>
      </c>
      <c r="J15" s="46">
        <v>0</v>
      </c>
      <c r="K15" s="46">
        <v>0</v>
      </c>
    </row>
    <row r="16" spans="1:11" ht="60">
      <c r="A16" s="82"/>
      <c r="B16" s="85"/>
      <c r="C16" s="40" t="s">
        <v>16</v>
      </c>
      <c r="D16" s="44" t="s">
        <v>17</v>
      </c>
      <c r="E16" s="40" t="s">
        <v>14</v>
      </c>
      <c r="F16" s="40" t="s">
        <v>14</v>
      </c>
      <c r="G16" s="40" t="s">
        <v>14</v>
      </c>
      <c r="H16" s="46">
        <f>H14</f>
        <v>15953.57</v>
      </c>
      <c r="I16" s="46">
        <f t="shared" ref="I16:K16" si="2">I14</f>
        <v>16681.32</v>
      </c>
      <c r="J16" s="46">
        <f t="shared" si="2"/>
        <v>16681.32</v>
      </c>
      <c r="K16" s="46">
        <f t="shared" si="2"/>
        <v>49316.21</v>
      </c>
    </row>
    <row r="17" spans="1:1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>
      <c r="A38" s="47"/>
      <c r="B38" s="47"/>
      <c r="D38" s="47"/>
      <c r="E38" s="47"/>
      <c r="F38" s="47"/>
      <c r="G38" s="47"/>
      <c r="H38" s="47"/>
      <c r="I38" s="47"/>
      <c r="J38" s="47"/>
      <c r="K38" s="47"/>
    </row>
  </sheetData>
  <mergeCells count="15">
    <mergeCell ref="I1:K1"/>
    <mergeCell ref="A2:K2"/>
    <mergeCell ref="A3:A4"/>
    <mergeCell ref="B3:B4"/>
    <mergeCell ref="C3:C4"/>
    <mergeCell ref="D3:G3"/>
    <mergeCell ref="H3:K3"/>
    <mergeCell ref="A14:A16"/>
    <mergeCell ref="B14:B16"/>
    <mergeCell ref="A5:A7"/>
    <mergeCell ref="B5:B7"/>
    <mergeCell ref="A8:A10"/>
    <mergeCell ref="B8:B10"/>
    <mergeCell ref="A11:A13"/>
    <mergeCell ref="B11:B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>
      <selection activeCell="A16" sqref="A16:A17"/>
    </sheetView>
  </sheetViews>
  <sheetFormatPr defaultRowHeight="15"/>
  <cols>
    <col min="1" max="1" width="30.7109375" customWidth="1"/>
    <col min="2" max="2" width="21" customWidth="1"/>
    <col min="3" max="3" width="5" customWidth="1"/>
    <col min="4" max="4" width="6.5703125" customWidth="1"/>
    <col min="5" max="5" width="7.7109375" customWidth="1"/>
    <col min="6" max="6" width="5.5703125" customWidth="1"/>
    <col min="7" max="7" width="12.42578125" customWidth="1"/>
    <col min="8" max="9" width="11.5703125" customWidth="1"/>
    <col min="10" max="10" width="11" customWidth="1"/>
    <col min="11" max="11" width="25.140625" customWidth="1"/>
    <col min="12" max="12" width="10.42578125" customWidth="1"/>
  </cols>
  <sheetData>
    <row r="1" spans="1:12">
      <c r="H1" t="s">
        <v>204</v>
      </c>
    </row>
    <row r="2" spans="1:12" ht="41.25" customHeight="1">
      <c r="H2" s="92"/>
      <c r="I2" s="92"/>
      <c r="J2" s="92"/>
      <c r="K2" s="92"/>
    </row>
    <row r="3" spans="1:12" ht="33.75" customHeight="1">
      <c r="A3" s="93" t="s">
        <v>203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5" spans="1:12" ht="140.25" customHeight="1">
      <c r="A5" s="94" t="s">
        <v>0</v>
      </c>
      <c r="B5" s="94" t="s">
        <v>1</v>
      </c>
      <c r="C5" s="94" t="s">
        <v>2</v>
      </c>
      <c r="D5" s="94"/>
      <c r="E5" s="94"/>
      <c r="F5" s="95"/>
      <c r="G5" s="96" t="s">
        <v>3</v>
      </c>
      <c r="H5" s="97"/>
      <c r="I5" s="97"/>
      <c r="J5" s="98"/>
      <c r="K5" s="99" t="s">
        <v>4</v>
      </c>
    </row>
    <row r="6" spans="1:12" ht="15.75">
      <c r="A6" s="94"/>
      <c r="B6" s="94"/>
      <c r="C6" s="94"/>
      <c r="D6" s="94"/>
      <c r="E6" s="94"/>
      <c r="F6" s="95"/>
      <c r="G6" s="100" t="s">
        <v>5</v>
      </c>
      <c r="H6" s="101"/>
      <c r="I6" s="101"/>
      <c r="J6" s="102"/>
      <c r="K6" s="99"/>
    </row>
    <row r="7" spans="1:12" ht="31.5">
      <c r="A7" s="94"/>
      <c r="B7" s="94"/>
      <c r="C7" s="1" t="s">
        <v>6</v>
      </c>
      <c r="D7" s="1" t="s">
        <v>7</v>
      </c>
      <c r="E7" s="1" t="s">
        <v>8</v>
      </c>
      <c r="F7" s="1" t="s">
        <v>9</v>
      </c>
      <c r="G7" s="2">
        <v>2014</v>
      </c>
      <c r="H7" s="2">
        <v>2015</v>
      </c>
      <c r="I7" s="2">
        <v>2016</v>
      </c>
      <c r="J7" s="2" t="s">
        <v>10</v>
      </c>
      <c r="K7" s="94"/>
    </row>
    <row r="8" spans="1:12">
      <c r="A8" s="105" t="s">
        <v>11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</row>
    <row r="9" spans="1:12" ht="47.25">
      <c r="A9" s="108" t="s">
        <v>133</v>
      </c>
      <c r="B9" s="1" t="s">
        <v>13</v>
      </c>
      <c r="C9" s="3" t="s">
        <v>14</v>
      </c>
      <c r="D9" s="3" t="s">
        <v>14</v>
      </c>
      <c r="E9" s="3" t="s">
        <v>14</v>
      </c>
      <c r="F9" s="3" t="s">
        <v>14</v>
      </c>
      <c r="G9" s="4">
        <f>G11</f>
        <v>15953.57</v>
      </c>
      <c r="H9" s="34">
        <f t="shared" ref="H9:J9" si="0">H11</f>
        <v>16681.32</v>
      </c>
      <c r="I9" s="34">
        <f t="shared" si="0"/>
        <v>16681.32</v>
      </c>
      <c r="J9" s="34">
        <f t="shared" si="0"/>
        <v>49316.21</v>
      </c>
      <c r="K9" s="1"/>
    </row>
    <row r="10" spans="1:12" ht="31.5">
      <c r="A10" s="109"/>
      <c r="B10" s="1" t="s">
        <v>15</v>
      </c>
      <c r="C10" s="3"/>
      <c r="D10" s="3"/>
      <c r="E10" s="3"/>
      <c r="F10" s="3"/>
      <c r="G10" s="34"/>
      <c r="H10" s="34"/>
      <c r="I10" s="34"/>
      <c r="J10" s="34"/>
      <c r="K10" s="1"/>
    </row>
    <row r="11" spans="1:12" ht="131.25" customHeight="1">
      <c r="A11" s="109"/>
      <c r="B11" s="1" t="s">
        <v>16</v>
      </c>
      <c r="C11" s="5"/>
      <c r="D11" s="3" t="s">
        <v>14</v>
      </c>
      <c r="E11" s="3" t="s">
        <v>14</v>
      </c>
      <c r="F11" s="3" t="s">
        <v>14</v>
      </c>
      <c r="G11" s="34">
        <f>G19</f>
        <v>15953.57</v>
      </c>
      <c r="H11" s="34">
        <f t="shared" ref="H11:J11" si="1">H19</f>
        <v>16681.32</v>
      </c>
      <c r="I11" s="34">
        <f t="shared" si="1"/>
        <v>16681.32</v>
      </c>
      <c r="J11" s="34">
        <f t="shared" si="1"/>
        <v>49316.21</v>
      </c>
      <c r="K11" s="35"/>
    </row>
    <row r="12" spans="1:12" ht="33.75" customHeight="1">
      <c r="A12" s="110" t="s">
        <v>134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2" ht="34.5" customHeight="1">
      <c r="A13" s="113" t="s">
        <v>135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2" ht="50.25" customHeight="1">
      <c r="A14" s="103" t="s">
        <v>136</v>
      </c>
      <c r="B14" s="103" t="s">
        <v>16</v>
      </c>
      <c r="C14" s="117" t="s">
        <v>17</v>
      </c>
      <c r="D14" s="117" t="s">
        <v>68</v>
      </c>
      <c r="E14" s="117" t="s">
        <v>137</v>
      </c>
      <c r="F14" s="6" t="s">
        <v>123</v>
      </c>
      <c r="G14" s="7">
        <v>1904.1</v>
      </c>
      <c r="H14" s="7">
        <v>1999.28</v>
      </c>
      <c r="I14" s="7">
        <v>1999.28</v>
      </c>
      <c r="J14" s="8">
        <f>G14+H14+I14</f>
        <v>5902.66</v>
      </c>
      <c r="K14" s="103" t="s">
        <v>138</v>
      </c>
    </row>
    <row r="15" spans="1:12" ht="45" customHeight="1">
      <c r="A15" s="116"/>
      <c r="B15" s="116"/>
      <c r="C15" s="118"/>
      <c r="D15" s="118"/>
      <c r="E15" s="118"/>
      <c r="F15" s="6" t="s">
        <v>55</v>
      </c>
      <c r="G15" s="7">
        <v>904.8</v>
      </c>
      <c r="H15" s="7">
        <v>950.04</v>
      </c>
      <c r="I15" s="7">
        <v>950.04</v>
      </c>
      <c r="J15" s="8">
        <f t="shared" ref="J15:J17" si="2">G15+H15+I15</f>
        <v>2804.88</v>
      </c>
      <c r="K15" s="116"/>
    </row>
    <row r="16" spans="1:12" ht="46.5" customHeight="1">
      <c r="A16" s="103" t="s">
        <v>139</v>
      </c>
      <c r="B16" s="103" t="s">
        <v>16</v>
      </c>
      <c r="C16" s="103">
        <v>805</v>
      </c>
      <c r="D16" s="117" t="s">
        <v>68</v>
      </c>
      <c r="E16" s="117" t="s">
        <v>140</v>
      </c>
      <c r="F16" s="6" t="s">
        <v>123</v>
      </c>
      <c r="G16" s="7">
        <f>11844.1-200</f>
        <v>11644.1</v>
      </c>
      <c r="H16" s="7">
        <v>12437</v>
      </c>
      <c r="I16" s="7">
        <v>12437</v>
      </c>
      <c r="J16" s="8">
        <f t="shared" si="2"/>
        <v>36518.1</v>
      </c>
      <c r="K16" s="103" t="s">
        <v>141</v>
      </c>
      <c r="L16" t="e">
        <f>H16+#REF!</f>
        <v>#REF!</v>
      </c>
    </row>
    <row r="17" spans="1:11" ht="87.75" customHeight="1">
      <c r="A17" s="104"/>
      <c r="B17" s="104"/>
      <c r="C17" s="104"/>
      <c r="D17" s="118"/>
      <c r="E17" s="118"/>
      <c r="F17" s="6" t="s">
        <v>55</v>
      </c>
      <c r="G17" s="7">
        <f>1233.8-0.03+266.8</f>
        <v>1500.57</v>
      </c>
      <c r="H17" s="7">
        <v>1295</v>
      </c>
      <c r="I17" s="7">
        <v>1295</v>
      </c>
      <c r="J17" s="8">
        <f t="shared" si="2"/>
        <v>4090.5699999999997</v>
      </c>
      <c r="K17" s="104"/>
    </row>
    <row r="18" spans="1:11" ht="15.75">
      <c r="A18" s="12" t="s">
        <v>48</v>
      </c>
      <c r="B18" s="9"/>
      <c r="C18" s="6"/>
      <c r="D18" s="6"/>
      <c r="E18" s="6"/>
      <c r="F18" s="6"/>
      <c r="G18" s="36">
        <f>SUM(G14:G17)</f>
        <v>15953.57</v>
      </c>
      <c r="H18" s="36">
        <f>SUM(H14:H17)</f>
        <v>16681.32</v>
      </c>
      <c r="I18" s="36">
        <f>SUM(I14:I17)</f>
        <v>16681.32</v>
      </c>
      <c r="J18" s="36">
        <f>SUM(J14:J17)</f>
        <v>49316.21</v>
      </c>
      <c r="K18" s="13"/>
    </row>
    <row r="19" spans="1:11" ht="15.75">
      <c r="A19" s="29" t="s">
        <v>113</v>
      </c>
      <c r="B19" s="20"/>
      <c r="C19" s="5"/>
      <c r="D19" s="5"/>
      <c r="E19" s="5"/>
      <c r="F19" s="5"/>
      <c r="G19" s="30">
        <f>G18</f>
        <v>15953.57</v>
      </c>
      <c r="H19" s="30">
        <f t="shared" ref="H19:I19" si="3">H18</f>
        <v>16681.32</v>
      </c>
      <c r="I19" s="30">
        <f t="shared" si="3"/>
        <v>16681.32</v>
      </c>
      <c r="J19" s="30">
        <f>J18</f>
        <v>49316.21</v>
      </c>
      <c r="K19" s="19"/>
    </row>
    <row r="21" spans="1:11">
      <c r="J21" s="32">
        <f>G18+H18+I18</f>
        <v>49316.21</v>
      </c>
    </row>
  </sheetData>
  <mergeCells count="24">
    <mergeCell ref="K16:K17"/>
    <mergeCell ref="A8:K8"/>
    <mergeCell ref="A9:A11"/>
    <mergeCell ref="A12:K12"/>
    <mergeCell ref="A13:K13"/>
    <mergeCell ref="A14:A15"/>
    <mergeCell ref="B14:B15"/>
    <mergeCell ref="C14:C15"/>
    <mergeCell ref="D14:D15"/>
    <mergeCell ref="E14:E15"/>
    <mergeCell ref="K14:K15"/>
    <mergeCell ref="A16:A17"/>
    <mergeCell ref="B16:B17"/>
    <mergeCell ref="C16:C17"/>
    <mergeCell ref="D16:D17"/>
    <mergeCell ref="E16:E17"/>
    <mergeCell ref="H2:K2"/>
    <mergeCell ref="A3:K3"/>
    <mergeCell ref="A5:A7"/>
    <mergeCell ref="B5:B7"/>
    <mergeCell ref="C5:F6"/>
    <mergeCell ref="G5:J5"/>
    <mergeCell ref="K5:K7"/>
    <mergeCell ref="G6:J6"/>
  </mergeCells>
  <pageMargins left="0.7" right="0.7" top="0.75" bottom="0.75" header="0.3" footer="0.3"/>
  <pageSetup paperSize="9" scale="78" orientation="landscape" horizontalDpi="180" verticalDpi="180" r:id="rId1"/>
  <rowBreaks count="1" manualBreakCount="1">
    <brk id="1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C5" sqref="C5:F6"/>
    </sheetView>
  </sheetViews>
  <sheetFormatPr defaultRowHeight="15"/>
  <cols>
    <col min="1" max="1" width="32.85546875" customWidth="1"/>
    <col min="2" max="2" width="17.7109375" customWidth="1"/>
    <col min="3" max="4" width="5.5703125" customWidth="1"/>
    <col min="5" max="5" width="6.85546875" customWidth="1"/>
    <col min="6" max="6" width="7.140625" customWidth="1"/>
    <col min="11" max="11" width="17" customWidth="1"/>
  </cols>
  <sheetData>
    <row r="1" spans="1:11">
      <c r="H1" t="s">
        <v>205</v>
      </c>
    </row>
    <row r="2" spans="1:11" ht="53.25" customHeight="1">
      <c r="H2" s="92"/>
      <c r="I2" s="92"/>
      <c r="J2" s="92"/>
      <c r="K2" s="92"/>
    </row>
    <row r="3" spans="1:11" ht="38.25" customHeight="1">
      <c r="A3" s="93" t="s">
        <v>202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5" spans="1:11" ht="140.25" customHeight="1">
      <c r="A5" s="94" t="s">
        <v>0</v>
      </c>
      <c r="B5" s="94" t="s">
        <v>1</v>
      </c>
      <c r="C5" s="94" t="s">
        <v>2</v>
      </c>
      <c r="D5" s="94"/>
      <c r="E5" s="94"/>
      <c r="F5" s="95"/>
      <c r="G5" s="96" t="s">
        <v>3</v>
      </c>
      <c r="H5" s="97"/>
      <c r="I5" s="97"/>
      <c r="J5" s="98"/>
      <c r="K5" s="99" t="s">
        <v>4</v>
      </c>
    </row>
    <row r="6" spans="1:11" ht="15.75">
      <c r="A6" s="94"/>
      <c r="B6" s="94"/>
      <c r="C6" s="94"/>
      <c r="D6" s="94"/>
      <c r="E6" s="94"/>
      <c r="F6" s="95"/>
      <c r="G6" s="100" t="s">
        <v>5</v>
      </c>
      <c r="H6" s="101"/>
      <c r="I6" s="101"/>
      <c r="J6" s="102"/>
      <c r="K6" s="99"/>
    </row>
    <row r="7" spans="1:11" ht="78.75">
      <c r="A7" s="94"/>
      <c r="B7" s="94"/>
      <c r="C7" s="1" t="s">
        <v>6</v>
      </c>
      <c r="D7" s="1" t="s">
        <v>7</v>
      </c>
      <c r="E7" s="1" t="s">
        <v>8</v>
      </c>
      <c r="F7" s="1" t="s">
        <v>9</v>
      </c>
      <c r="G7" s="2" t="s">
        <v>115</v>
      </c>
      <c r="H7" s="2" t="s">
        <v>116</v>
      </c>
      <c r="I7" s="2" t="s">
        <v>117</v>
      </c>
      <c r="J7" s="2" t="s">
        <v>10</v>
      </c>
      <c r="K7" s="94"/>
    </row>
    <row r="8" spans="1:11">
      <c r="A8" s="105" t="s">
        <v>11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</row>
    <row r="9" spans="1:11" ht="47.25">
      <c r="A9" s="108" t="s">
        <v>118</v>
      </c>
      <c r="B9" s="1" t="s">
        <v>13</v>
      </c>
      <c r="C9" s="3" t="s">
        <v>14</v>
      </c>
      <c r="D9" s="3" t="s">
        <v>14</v>
      </c>
      <c r="E9" s="3" t="s">
        <v>14</v>
      </c>
      <c r="F9" s="3" t="s">
        <v>14</v>
      </c>
      <c r="G9" s="7">
        <f>G11</f>
        <v>2209.6999999999998</v>
      </c>
      <c r="H9" s="7">
        <f t="shared" ref="H9:J9" si="0">H11</f>
        <v>3338.1000000000004</v>
      </c>
      <c r="I9" s="7">
        <f t="shared" si="0"/>
        <v>3338.1</v>
      </c>
      <c r="J9" s="7">
        <f t="shared" si="0"/>
        <v>8885.9</v>
      </c>
      <c r="K9" s="1"/>
    </row>
    <row r="10" spans="1:11" ht="31.5">
      <c r="A10" s="109"/>
      <c r="B10" s="1" t="s">
        <v>15</v>
      </c>
      <c r="C10" s="3"/>
      <c r="D10" s="3"/>
      <c r="E10" s="3"/>
      <c r="F10" s="3"/>
      <c r="G10" s="7"/>
      <c r="H10" s="7"/>
      <c r="I10" s="7"/>
      <c r="J10" s="7"/>
      <c r="K10" s="1"/>
    </row>
    <row r="11" spans="1:11" ht="78.75">
      <c r="A11" s="109"/>
      <c r="B11" s="1" t="s">
        <v>16</v>
      </c>
      <c r="C11" s="5" t="s">
        <v>17</v>
      </c>
      <c r="D11" s="3" t="s">
        <v>14</v>
      </c>
      <c r="E11" s="3" t="s">
        <v>14</v>
      </c>
      <c r="F11" s="3" t="s">
        <v>14</v>
      </c>
      <c r="G11" s="7">
        <f>G17+G21</f>
        <v>2209.6999999999998</v>
      </c>
      <c r="H11" s="7">
        <f t="shared" ref="H11:J11" si="1">H17+H21</f>
        <v>3338.1000000000004</v>
      </c>
      <c r="I11" s="7">
        <f t="shared" si="1"/>
        <v>3338.1</v>
      </c>
      <c r="J11" s="7">
        <f t="shared" si="1"/>
        <v>8885.9</v>
      </c>
      <c r="K11" s="1"/>
    </row>
    <row r="12" spans="1:11" ht="42" customHeight="1">
      <c r="A12" s="110" t="s">
        <v>119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1" ht="34.5" customHeight="1">
      <c r="A13" s="119" t="s">
        <v>120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37.5" customHeight="1">
      <c r="A14" s="122" t="s">
        <v>121</v>
      </c>
      <c r="B14" s="122" t="s">
        <v>16</v>
      </c>
      <c r="C14" s="124" t="s">
        <v>17</v>
      </c>
      <c r="D14" s="124" t="s">
        <v>68</v>
      </c>
      <c r="E14" s="124" t="s">
        <v>122</v>
      </c>
      <c r="F14" s="5" t="s">
        <v>123</v>
      </c>
      <c r="G14" s="7">
        <v>873.7</v>
      </c>
      <c r="H14" s="7">
        <f>833.64+71.4</f>
        <v>905.04</v>
      </c>
      <c r="I14" s="7">
        <f>H14</f>
        <v>905.04</v>
      </c>
      <c r="J14" s="8">
        <f>G14+H14+I14</f>
        <v>2683.7799999999997</v>
      </c>
      <c r="K14" s="122" t="s">
        <v>124</v>
      </c>
    </row>
    <row r="15" spans="1:11" ht="4.5" customHeight="1">
      <c r="A15" s="123"/>
      <c r="B15" s="123"/>
      <c r="C15" s="125"/>
      <c r="D15" s="125"/>
      <c r="E15" s="125"/>
      <c r="F15" s="5"/>
      <c r="G15" s="7"/>
      <c r="H15" s="7"/>
      <c r="I15" s="7"/>
      <c r="J15" s="8">
        <f t="shared" ref="J15:J16" si="2">G15+H15+I15</f>
        <v>0</v>
      </c>
      <c r="K15" s="123"/>
    </row>
    <row r="16" spans="1:11" ht="24.75" customHeight="1">
      <c r="A16" s="104"/>
      <c r="B16" s="104"/>
      <c r="C16" s="126"/>
      <c r="D16" s="126"/>
      <c r="E16" s="126"/>
      <c r="F16" s="15">
        <v>244</v>
      </c>
      <c r="G16" s="14">
        <f>376.4-9.9</f>
        <v>366.5</v>
      </c>
      <c r="H16" s="14">
        <v>397.16</v>
      </c>
      <c r="I16" s="7">
        <f t="shared" ref="I16" si="3">H16</f>
        <v>397.16</v>
      </c>
      <c r="J16" s="8">
        <f t="shared" si="2"/>
        <v>1160.8200000000002</v>
      </c>
      <c r="K16" s="104"/>
    </row>
    <row r="17" spans="1:11" ht="15.75">
      <c r="A17" s="12" t="s">
        <v>48</v>
      </c>
      <c r="B17" s="9"/>
      <c r="C17" s="14"/>
      <c r="D17" s="15"/>
      <c r="E17" s="15"/>
      <c r="F17" s="15"/>
      <c r="G17" s="14">
        <f>SUM(G14:G16)</f>
        <v>1240.2</v>
      </c>
      <c r="H17" s="14">
        <f t="shared" ref="H17:J17" si="4">SUM(H14:H16)</f>
        <v>1302.2</v>
      </c>
      <c r="I17" s="14">
        <f t="shared" si="4"/>
        <v>1302.2</v>
      </c>
      <c r="J17" s="14">
        <f t="shared" si="4"/>
        <v>3844.6</v>
      </c>
      <c r="K17" s="13"/>
    </row>
    <row r="18" spans="1:11" ht="39" customHeight="1">
      <c r="A18" s="119" t="s">
        <v>125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1"/>
    </row>
    <row r="19" spans="1:11" ht="153.75" customHeight="1">
      <c r="A19" s="72" t="s">
        <v>126</v>
      </c>
      <c r="B19" s="20" t="s">
        <v>16</v>
      </c>
      <c r="C19" s="5" t="s">
        <v>17</v>
      </c>
      <c r="D19" s="5" t="s">
        <v>127</v>
      </c>
      <c r="E19" s="5" t="s">
        <v>128</v>
      </c>
      <c r="F19" s="5" t="s">
        <v>129</v>
      </c>
      <c r="G19" s="7">
        <v>969.5</v>
      </c>
      <c r="H19" s="7">
        <v>1133.5</v>
      </c>
      <c r="I19" s="7">
        <v>1108.5999999999999</v>
      </c>
      <c r="J19" s="7">
        <f>G19+H19+I19</f>
        <v>3211.6</v>
      </c>
      <c r="K19" s="33" t="s">
        <v>130</v>
      </c>
    </row>
    <row r="20" spans="1:11" ht="129" customHeight="1">
      <c r="A20" s="9" t="s">
        <v>131</v>
      </c>
      <c r="B20" s="20" t="s">
        <v>16</v>
      </c>
      <c r="C20" s="5" t="s">
        <v>17</v>
      </c>
      <c r="D20" s="5" t="s">
        <v>127</v>
      </c>
      <c r="E20" s="5" t="s">
        <v>132</v>
      </c>
      <c r="F20" s="5" t="s">
        <v>129</v>
      </c>
      <c r="G20" s="7">
        <v>0</v>
      </c>
      <c r="H20" s="7">
        <v>902.4</v>
      </c>
      <c r="I20" s="7">
        <v>927.3</v>
      </c>
      <c r="J20" s="7">
        <f>G20+H20+I20</f>
        <v>1829.6999999999998</v>
      </c>
      <c r="K20" s="33" t="s">
        <v>130</v>
      </c>
    </row>
    <row r="21" spans="1:11" ht="15.75">
      <c r="A21" s="20" t="s">
        <v>74</v>
      </c>
      <c r="B21" s="20"/>
      <c r="C21" s="23"/>
      <c r="D21" s="25"/>
      <c r="E21" s="25"/>
      <c r="F21" s="25"/>
      <c r="G21" s="21">
        <f>SUM(G19:G20)</f>
        <v>969.5</v>
      </c>
      <c r="H21" s="21">
        <f t="shared" ref="H21:J21" si="5">SUM(H19:H20)</f>
        <v>2035.9</v>
      </c>
      <c r="I21" s="21">
        <f t="shared" si="5"/>
        <v>2035.8999999999999</v>
      </c>
      <c r="J21" s="21">
        <f t="shared" si="5"/>
        <v>5041.2999999999993</v>
      </c>
      <c r="K21" s="19"/>
    </row>
    <row r="22" spans="1:11" ht="15.75">
      <c r="A22" s="29" t="s">
        <v>113</v>
      </c>
      <c r="B22" s="20"/>
      <c r="C22" s="23"/>
      <c r="D22" s="25"/>
      <c r="E22" s="25"/>
      <c r="F22" s="25"/>
      <c r="G22" s="21">
        <f>G17+G21</f>
        <v>2209.6999999999998</v>
      </c>
      <c r="H22" s="21">
        <f t="shared" ref="H22:I22" si="6">H17+H21</f>
        <v>3338.1000000000004</v>
      </c>
      <c r="I22" s="21">
        <f t="shared" si="6"/>
        <v>3338.1</v>
      </c>
      <c r="J22" s="21">
        <f>J17+J21</f>
        <v>8885.9</v>
      </c>
      <c r="K22" s="19"/>
    </row>
  </sheetData>
  <mergeCells count="19">
    <mergeCell ref="A18:K18"/>
    <mergeCell ref="A8:K8"/>
    <mergeCell ref="A9:A11"/>
    <mergeCell ref="A12:K12"/>
    <mergeCell ref="A13:K13"/>
    <mergeCell ref="A14:A16"/>
    <mergeCell ref="B14:B16"/>
    <mergeCell ref="C14:C16"/>
    <mergeCell ref="D14:D16"/>
    <mergeCell ref="E14:E16"/>
    <mergeCell ref="K14:K16"/>
    <mergeCell ref="H2:K2"/>
    <mergeCell ref="A3:K3"/>
    <mergeCell ref="A5:A7"/>
    <mergeCell ref="B5:B7"/>
    <mergeCell ref="C5:F6"/>
    <mergeCell ref="G5:J5"/>
    <mergeCell ref="K5:K7"/>
    <mergeCell ref="G6:J6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BreakPreview" topLeftCell="A54" zoomScale="67" zoomScaleSheetLayoutView="67" workbookViewId="0">
      <selection activeCell="A62" sqref="A62:K62"/>
    </sheetView>
  </sheetViews>
  <sheetFormatPr defaultRowHeight="15"/>
  <cols>
    <col min="1" max="1" width="37.28515625" customWidth="1"/>
    <col min="2" max="2" width="15.5703125" customWidth="1"/>
    <col min="3" max="3" width="6.85546875" customWidth="1"/>
    <col min="4" max="4" width="9.7109375" customWidth="1"/>
    <col min="5" max="5" width="9.140625" customWidth="1"/>
    <col min="6" max="6" width="5.5703125" customWidth="1"/>
    <col min="7" max="8" width="13.140625" customWidth="1"/>
    <col min="9" max="10" width="13" customWidth="1"/>
    <col min="11" max="11" width="18.5703125" customWidth="1"/>
    <col min="13" max="13" width="10.5703125" bestFit="1" customWidth="1"/>
  </cols>
  <sheetData>
    <row r="1" spans="1:13">
      <c r="H1" t="s">
        <v>200</v>
      </c>
    </row>
    <row r="2" spans="1:13" ht="33" customHeight="1">
      <c r="H2" s="92"/>
      <c r="I2" s="92"/>
      <c r="J2" s="92"/>
      <c r="K2" s="92"/>
    </row>
    <row r="3" spans="1:13" ht="35.25" customHeight="1">
      <c r="A3" s="93" t="s">
        <v>201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5" spans="1:13" ht="140.25" customHeight="1">
      <c r="A5" s="94" t="s">
        <v>0</v>
      </c>
      <c r="B5" s="94" t="s">
        <v>1</v>
      </c>
      <c r="C5" s="94" t="s">
        <v>2</v>
      </c>
      <c r="D5" s="94"/>
      <c r="E5" s="94"/>
      <c r="F5" s="95"/>
      <c r="G5" s="96" t="s">
        <v>3</v>
      </c>
      <c r="H5" s="97"/>
      <c r="I5" s="97"/>
      <c r="J5" s="98"/>
      <c r="K5" s="99" t="s">
        <v>4</v>
      </c>
    </row>
    <row r="6" spans="1:13" ht="15.75">
      <c r="A6" s="94"/>
      <c r="B6" s="94"/>
      <c r="C6" s="94"/>
      <c r="D6" s="94"/>
      <c r="E6" s="94"/>
      <c r="F6" s="95"/>
      <c r="G6" s="100" t="s">
        <v>5</v>
      </c>
      <c r="H6" s="101"/>
      <c r="I6" s="101"/>
      <c r="J6" s="102"/>
      <c r="K6" s="99"/>
    </row>
    <row r="7" spans="1:13" ht="31.5">
      <c r="A7" s="94"/>
      <c r="B7" s="94"/>
      <c r="C7" s="1" t="s">
        <v>6</v>
      </c>
      <c r="D7" s="1" t="s">
        <v>7</v>
      </c>
      <c r="E7" s="1" t="s">
        <v>8</v>
      </c>
      <c r="F7" s="1" t="s">
        <v>9</v>
      </c>
      <c r="G7" s="2">
        <v>2014</v>
      </c>
      <c r="H7" s="2">
        <v>2015</v>
      </c>
      <c r="I7" s="2">
        <v>2016</v>
      </c>
      <c r="J7" s="2" t="s">
        <v>10</v>
      </c>
      <c r="K7" s="94"/>
    </row>
    <row r="8" spans="1:13">
      <c r="A8" s="105" t="s">
        <v>11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</row>
    <row r="9" spans="1:13" ht="63">
      <c r="A9" s="108" t="s">
        <v>12</v>
      </c>
      <c r="B9" s="1" t="s">
        <v>13</v>
      </c>
      <c r="C9" s="3" t="s">
        <v>14</v>
      </c>
      <c r="D9" s="3" t="s">
        <v>14</v>
      </c>
      <c r="E9" s="3" t="s">
        <v>14</v>
      </c>
      <c r="F9" s="3" t="s">
        <v>14</v>
      </c>
      <c r="G9" s="4">
        <f>G11</f>
        <v>341742.43000000005</v>
      </c>
      <c r="H9" s="4">
        <f t="shared" ref="H9:J9" si="0">H11</f>
        <v>315942.49000000005</v>
      </c>
      <c r="I9" s="4">
        <f t="shared" si="0"/>
        <v>315942.49000000005</v>
      </c>
      <c r="J9" s="4">
        <f t="shared" si="0"/>
        <v>973627.41000000015</v>
      </c>
      <c r="K9" s="1"/>
      <c r="M9" s="32">
        <f>G9+'перечень меропр2 подп (сен)'!G9+'переч меропр 3 подп (сен)'!G9</f>
        <v>359905.70000000007</v>
      </c>
    </row>
    <row r="10" spans="1:13" ht="31.5">
      <c r="A10" s="109"/>
      <c r="B10" s="1" t="s">
        <v>15</v>
      </c>
      <c r="C10" s="3"/>
      <c r="D10" s="3"/>
      <c r="E10" s="3"/>
      <c r="F10" s="3"/>
      <c r="G10" s="4"/>
      <c r="H10" s="4"/>
      <c r="I10" s="4"/>
      <c r="J10" s="4"/>
      <c r="K10" s="1"/>
    </row>
    <row r="11" spans="1:13" ht="94.5">
      <c r="A11" s="109"/>
      <c r="B11" s="1" t="s">
        <v>16</v>
      </c>
      <c r="C11" s="5" t="s">
        <v>17</v>
      </c>
      <c r="D11" s="3" t="s">
        <v>14</v>
      </c>
      <c r="E11" s="3" t="s">
        <v>14</v>
      </c>
      <c r="F11" s="3" t="s">
        <v>14</v>
      </c>
      <c r="G11" s="4">
        <f>G96</f>
        <v>341742.43000000005</v>
      </c>
      <c r="H11" s="4">
        <f t="shared" ref="H11:J11" si="1">H96</f>
        <v>315942.49000000005</v>
      </c>
      <c r="I11" s="4">
        <f t="shared" si="1"/>
        <v>315942.49000000005</v>
      </c>
      <c r="J11" s="4">
        <f t="shared" si="1"/>
        <v>973627.41000000015</v>
      </c>
      <c r="K11" s="1"/>
    </row>
    <row r="12" spans="1:13" ht="40.5" customHeight="1">
      <c r="A12" s="110" t="s">
        <v>18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3" ht="39.75" customHeight="1">
      <c r="A13" s="119" t="s">
        <v>19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3" ht="96.75" customHeight="1">
      <c r="A14" s="103" t="s">
        <v>20</v>
      </c>
      <c r="B14" s="103" t="s">
        <v>16</v>
      </c>
      <c r="C14" s="139" t="s">
        <v>17</v>
      </c>
      <c r="D14" s="139" t="s">
        <v>21</v>
      </c>
      <c r="E14" s="139" t="s">
        <v>22</v>
      </c>
      <c r="F14" s="6" t="s">
        <v>23</v>
      </c>
      <c r="G14" s="7">
        <f>33593.8-2277.7</f>
        <v>31316.100000000002</v>
      </c>
      <c r="H14" s="7">
        <v>34800.1</v>
      </c>
      <c r="I14" s="7">
        <f>H14</f>
        <v>34800.1</v>
      </c>
      <c r="J14" s="8">
        <f>G14+H14+I14</f>
        <v>100916.29999999999</v>
      </c>
      <c r="K14" s="103" t="s">
        <v>24</v>
      </c>
    </row>
    <row r="15" spans="1:13" ht="29.25" customHeight="1">
      <c r="A15" s="138"/>
      <c r="B15" s="123"/>
      <c r="C15" s="140"/>
      <c r="D15" s="140"/>
      <c r="E15" s="140"/>
      <c r="F15" s="6" t="s">
        <v>25</v>
      </c>
      <c r="G15" s="7">
        <v>341</v>
      </c>
      <c r="H15" s="7">
        <v>350</v>
      </c>
      <c r="I15" s="7">
        <v>350</v>
      </c>
      <c r="J15" s="8">
        <f t="shared" ref="J15:J26" si="2">G15+H15+I15</f>
        <v>1041</v>
      </c>
      <c r="K15" s="123"/>
    </row>
    <row r="16" spans="1:13" ht="110.25">
      <c r="A16" s="9" t="s">
        <v>26</v>
      </c>
      <c r="B16" s="9" t="s">
        <v>16</v>
      </c>
      <c r="C16" s="6" t="s">
        <v>17</v>
      </c>
      <c r="D16" s="6">
        <v>1004</v>
      </c>
      <c r="E16" s="6" t="s">
        <v>27</v>
      </c>
      <c r="F16" s="6" t="s">
        <v>185</v>
      </c>
      <c r="G16" s="7">
        <v>1988.2</v>
      </c>
      <c r="H16" s="7">
        <v>2087.6</v>
      </c>
      <c r="I16" s="7">
        <v>2087.6</v>
      </c>
      <c r="J16" s="8">
        <f t="shared" si="2"/>
        <v>6163.4</v>
      </c>
      <c r="K16" s="132" t="s">
        <v>28</v>
      </c>
    </row>
    <row r="17" spans="1:11" ht="110.25">
      <c r="A17" s="9" t="s">
        <v>29</v>
      </c>
      <c r="B17" s="9" t="s">
        <v>16</v>
      </c>
      <c r="C17" s="6" t="s">
        <v>17</v>
      </c>
      <c r="D17" s="6">
        <v>1004</v>
      </c>
      <c r="E17" s="6" t="s">
        <v>27</v>
      </c>
      <c r="F17" s="6" t="s">
        <v>185</v>
      </c>
      <c r="G17" s="7">
        <v>39.799999999999997</v>
      </c>
      <c r="H17" s="7">
        <v>41.8</v>
      </c>
      <c r="I17" s="7">
        <v>41.8</v>
      </c>
      <c r="J17" s="8">
        <f t="shared" si="2"/>
        <v>123.39999999999999</v>
      </c>
      <c r="K17" s="133"/>
    </row>
    <row r="18" spans="1:11" ht="66" customHeight="1">
      <c r="A18" s="103" t="s">
        <v>30</v>
      </c>
      <c r="B18" s="103" t="s">
        <v>16</v>
      </c>
      <c r="C18" s="6" t="s">
        <v>17</v>
      </c>
      <c r="D18" s="6" t="s">
        <v>21</v>
      </c>
      <c r="E18" s="6" t="s">
        <v>31</v>
      </c>
      <c r="F18" s="6">
        <v>111</v>
      </c>
      <c r="G18" s="7">
        <v>0</v>
      </c>
      <c r="H18" s="7"/>
      <c r="I18" s="7"/>
      <c r="J18" s="8">
        <f t="shared" si="2"/>
        <v>0</v>
      </c>
      <c r="K18" s="134" t="s">
        <v>32</v>
      </c>
    </row>
    <row r="19" spans="1:11" ht="113.25" customHeight="1">
      <c r="A19" s="116"/>
      <c r="B19" s="116"/>
      <c r="C19" s="6" t="s">
        <v>17</v>
      </c>
      <c r="D19" s="6" t="s">
        <v>21</v>
      </c>
      <c r="E19" s="6" t="s">
        <v>31</v>
      </c>
      <c r="F19" s="6">
        <v>612</v>
      </c>
      <c r="G19" s="7">
        <v>2254.6999999999998</v>
      </c>
      <c r="H19" s="7"/>
      <c r="I19" s="7"/>
      <c r="J19" s="8">
        <f t="shared" si="2"/>
        <v>2254.6999999999998</v>
      </c>
      <c r="K19" s="135"/>
    </row>
    <row r="20" spans="1:11" ht="63" customHeight="1">
      <c r="A20" s="103" t="s">
        <v>33</v>
      </c>
      <c r="B20" s="103" t="s">
        <v>16</v>
      </c>
      <c r="C20" s="6" t="s">
        <v>17</v>
      </c>
      <c r="D20" s="6" t="s">
        <v>21</v>
      </c>
      <c r="E20" s="6" t="s">
        <v>34</v>
      </c>
      <c r="F20" s="6">
        <v>111</v>
      </c>
      <c r="G20" s="7">
        <v>0</v>
      </c>
      <c r="H20" s="7"/>
      <c r="I20" s="7"/>
      <c r="J20" s="8">
        <f t="shared" si="2"/>
        <v>0</v>
      </c>
      <c r="K20" s="136"/>
    </row>
    <row r="21" spans="1:11" ht="98.25" customHeight="1">
      <c r="A21" s="116"/>
      <c r="B21" s="116"/>
      <c r="C21" s="6" t="s">
        <v>17</v>
      </c>
      <c r="D21" s="6" t="s">
        <v>21</v>
      </c>
      <c r="E21" s="6" t="s">
        <v>34</v>
      </c>
      <c r="F21" s="6">
        <v>612</v>
      </c>
      <c r="G21" s="7">
        <v>2.2999999999999998</v>
      </c>
      <c r="H21" s="7"/>
      <c r="I21" s="7"/>
      <c r="J21" s="8">
        <f t="shared" si="2"/>
        <v>2.2999999999999998</v>
      </c>
      <c r="K21" s="137"/>
    </row>
    <row r="22" spans="1:11" ht="80.25" customHeight="1">
      <c r="A22" s="37" t="s">
        <v>35</v>
      </c>
      <c r="B22" s="10" t="s">
        <v>16</v>
      </c>
      <c r="C22" s="11" t="s">
        <v>17</v>
      </c>
      <c r="D22" s="11" t="s">
        <v>21</v>
      </c>
      <c r="E22" s="11" t="s">
        <v>36</v>
      </c>
      <c r="F22" s="6" t="s">
        <v>23</v>
      </c>
      <c r="G22" s="7">
        <f>22758.3-372.37+1249.3-2.3-3317+662.1+20+0.02</f>
        <v>20998.05</v>
      </c>
      <c r="H22" s="7">
        <v>23730.400000000001</v>
      </c>
      <c r="I22" s="7">
        <f>H22</f>
        <v>23730.400000000001</v>
      </c>
      <c r="J22" s="8">
        <f>G22+H22+I22</f>
        <v>68458.850000000006</v>
      </c>
      <c r="K22" s="10" t="s">
        <v>37</v>
      </c>
    </row>
    <row r="23" spans="1:11" ht="15" customHeight="1">
      <c r="A23" s="103" t="s">
        <v>38</v>
      </c>
      <c r="B23" s="103" t="s">
        <v>16</v>
      </c>
      <c r="C23" s="117" t="s">
        <v>17</v>
      </c>
      <c r="D23" s="117" t="s">
        <v>39</v>
      </c>
      <c r="E23" s="117" t="s">
        <v>40</v>
      </c>
      <c r="F23" s="6"/>
      <c r="G23" s="7"/>
      <c r="H23" s="7"/>
      <c r="I23" s="7"/>
      <c r="J23" s="8"/>
      <c r="K23" s="130" t="s">
        <v>41</v>
      </c>
    </row>
    <row r="24" spans="1:11" ht="99.75" customHeight="1">
      <c r="A24" s="116"/>
      <c r="B24" s="116"/>
      <c r="C24" s="118"/>
      <c r="D24" s="118"/>
      <c r="E24" s="118"/>
      <c r="F24" s="6" t="s">
        <v>25</v>
      </c>
      <c r="G24" s="7">
        <v>786.8</v>
      </c>
      <c r="H24" s="7">
        <f t="shared" ref="H24:I25" si="3">G24</f>
        <v>786.8</v>
      </c>
      <c r="I24" s="7">
        <f t="shared" si="3"/>
        <v>786.8</v>
      </c>
      <c r="J24" s="8">
        <f t="shared" si="2"/>
        <v>2360.3999999999996</v>
      </c>
      <c r="K24" s="131"/>
    </row>
    <row r="25" spans="1:11" ht="94.5">
      <c r="A25" s="12" t="s">
        <v>42</v>
      </c>
      <c r="B25" s="9" t="s">
        <v>16</v>
      </c>
      <c r="C25" s="6" t="s">
        <v>17</v>
      </c>
      <c r="D25" s="6" t="s">
        <v>21</v>
      </c>
      <c r="E25" s="6" t="s">
        <v>43</v>
      </c>
      <c r="F25" s="6" t="s">
        <v>25</v>
      </c>
      <c r="G25" s="7">
        <v>20</v>
      </c>
      <c r="H25" s="7">
        <f t="shared" si="3"/>
        <v>20</v>
      </c>
      <c r="I25" s="7">
        <f t="shared" si="3"/>
        <v>20</v>
      </c>
      <c r="J25" s="8">
        <f t="shared" si="2"/>
        <v>60</v>
      </c>
      <c r="K25" s="13" t="s">
        <v>44</v>
      </c>
    </row>
    <row r="26" spans="1:11" ht="110.25">
      <c r="A26" s="12" t="s">
        <v>45</v>
      </c>
      <c r="B26" s="9" t="s">
        <v>16</v>
      </c>
      <c r="C26" s="6" t="s">
        <v>17</v>
      </c>
      <c r="D26" s="6" t="s">
        <v>21</v>
      </c>
      <c r="E26" s="6" t="s">
        <v>46</v>
      </c>
      <c r="F26" s="6" t="s">
        <v>25</v>
      </c>
      <c r="G26" s="7">
        <v>24.4</v>
      </c>
      <c r="H26" s="7">
        <v>25.6</v>
      </c>
      <c r="I26" s="7">
        <v>25.6</v>
      </c>
      <c r="J26" s="8">
        <f t="shared" si="2"/>
        <v>75.599999999999994</v>
      </c>
      <c r="K26" s="13" t="s">
        <v>47</v>
      </c>
    </row>
    <row r="27" spans="1:11" ht="82.5" customHeight="1">
      <c r="A27" s="103" t="s">
        <v>144</v>
      </c>
      <c r="B27" s="103" t="s">
        <v>16</v>
      </c>
      <c r="C27" s="6" t="s">
        <v>17</v>
      </c>
      <c r="D27" s="6" t="s">
        <v>21</v>
      </c>
      <c r="E27" s="6" t="s">
        <v>145</v>
      </c>
      <c r="F27" s="6" t="s">
        <v>25</v>
      </c>
      <c r="G27" s="7">
        <v>10221.469999999999</v>
      </c>
      <c r="H27" s="7">
        <v>0</v>
      </c>
      <c r="I27" s="7"/>
      <c r="J27" s="8">
        <f>SUM(G27:I27)</f>
        <v>10221.469999999999</v>
      </c>
      <c r="K27" s="130" t="s">
        <v>213</v>
      </c>
    </row>
    <row r="28" spans="1:11" ht="69.75" customHeight="1">
      <c r="A28" s="141"/>
      <c r="B28" s="141"/>
      <c r="C28" s="6" t="s">
        <v>17</v>
      </c>
      <c r="D28" s="6" t="s">
        <v>21</v>
      </c>
      <c r="E28" s="6" t="s">
        <v>182</v>
      </c>
      <c r="F28" s="6" t="s">
        <v>25</v>
      </c>
      <c r="G28" s="7">
        <v>1154.42</v>
      </c>
      <c r="H28" s="7"/>
      <c r="I28" s="7"/>
      <c r="J28" s="8">
        <f>SUM(G28:I28)</f>
        <v>1154.42</v>
      </c>
      <c r="K28" s="156"/>
    </row>
    <row r="29" spans="1:11" ht="67.5" customHeight="1">
      <c r="A29" s="116"/>
      <c r="B29" s="104"/>
      <c r="C29" s="6" t="s">
        <v>17</v>
      </c>
      <c r="D29" s="6" t="s">
        <v>21</v>
      </c>
      <c r="E29" s="6" t="s">
        <v>146</v>
      </c>
      <c r="F29" s="6" t="s">
        <v>25</v>
      </c>
      <c r="G29" s="7">
        <v>172.37</v>
      </c>
      <c r="H29" s="7">
        <v>0</v>
      </c>
      <c r="I29" s="7"/>
      <c r="J29" s="8">
        <f>SUM(G29:I29)</f>
        <v>172.37</v>
      </c>
      <c r="K29" s="133"/>
    </row>
    <row r="30" spans="1:11" ht="108.75" customHeight="1">
      <c r="A30" s="12" t="s">
        <v>189</v>
      </c>
      <c r="B30" s="71" t="s">
        <v>16</v>
      </c>
      <c r="C30" s="6" t="s">
        <v>17</v>
      </c>
      <c r="D30" s="6" t="s">
        <v>21</v>
      </c>
      <c r="E30" s="6" t="s">
        <v>190</v>
      </c>
      <c r="F30" s="6" t="s">
        <v>25</v>
      </c>
      <c r="G30" s="7">
        <v>787.5</v>
      </c>
      <c r="H30" s="7">
        <v>0</v>
      </c>
      <c r="I30" s="7"/>
      <c r="J30" s="8">
        <f>SUM(G30:I30)</f>
        <v>787.5</v>
      </c>
      <c r="K30" s="70" t="s">
        <v>215</v>
      </c>
    </row>
    <row r="31" spans="1:11" ht="92.25" customHeight="1">
      <c r="A31" s="12" t="s">
        <v>191</v>
      </c>
      <c r="B31" s="71" t="s">
        <v>16</v>
      </c>
      <c r="C31" s="6" t="s">
        <v>17</v>
      </c>
      <c r="D31" s="6" t="s">
        <v>192</v>
      </c>
      <c r="E31" s="6" t="s">
        <v>193</v>
      </c>
      <c r="F31" s="6" t="s">
        <v>25</v>
      </c>
      <c r="G31" s="7">
        <v>20</v>
      </c>
      <c r="H31" s="7">
        <v>0</v>
      </c>
      <c r="I31" s="7"/>
      <c r="J31" s="8">
        <f>SUM(G31:I31)</f>
        <v>20</v>
      </c>
      <c r="K31" s="70" t="s">
        <v>214</v>
      </c>
    </row>
    <row r="32" spans="1:11" ht="104.25" customHeight="1">
      <c r="A32" s="12" t="s">
        <v>218</v>
      </c>
      <c r="B32" s="71" t="s">
        <v>16</v>
      </c>
      <c r="C32" s="6" t="s">
        <v>17</v>
      </c>
      <c r="D32" s="6" t="s">
        <v>21</v>
      </c>
      <c r="E32" s="6" t="s">
        <v>222</v>
      </c>
      <c r="F32" s="6" t="s">
        <v>25</v>
      </c>
      <c r="G32" s="7">
        <v>7000</v>
      </c>
      <c r="H32" s="7"/>
      <c r="I32" s="7"/>
      <c r="J32" s="8"/>
      <c r="K32" s="130" t="s">
        <v>226</v>
      </c>
    </row>
    <row r="33" spans="1:11" ht="92.25" customHeight="1">
      <c r="A33" s="12" t="s">
        <v>219</v>
      </c>
      <c r="B33" s="71" t="s">
        <v>16</v>
      </c>
      <c r="C33" s="6" t="s">
        <v>17</v>
      </c>
      <c r="D33" s="6" t="s">
        <v>21</v>
      </c>
      <c r="E33" s="6" t="s">
        <v>223</v>
      </c>
      <c r="F33" s="6" t="s">
        <v>25</v>
      </c>
      <c r="G33" s="7">
        <v>70</v>
      </c>
      <c r="H33" s="7">
        <v>0</v>
      </c>
      <c r="I33" s="7">
        <v>0</v>
      </c>
      <c r="J33" s="8"/>
      <c r="K33" s="131"/>
    </row>
    <row r="34" spans="1:11" ht="237.75" customHeight="1">
      <c r="A34" s="12" t="s">
        <v>220</v>
      </c>
      <c r="B34" s="71" t="s">
        <v>16</v>
      </c>
      <c r="C34" s="6" t="s">
        <v>17</v>
      </c>
      <c r="D34" s="6" t="s">
        <v>21</v>
      </c>
      <c r="E34" s="6" t="s">
        <v>224</v>
      </c>
      <c r="F34" s="6" t="s">
        <v>25</v>
      </c>
      <c r="G34" s="7">
        <v>4108.3</v>
      </c>
      <c r="H34" s="7"/>
      <c r="I34" s="7"/>
      <c r="J34" s="8"/>
      <c r="K34" s="130" t="s">
        <v>227</v>
      </c>
    </row>
    <row r="35" spans="1:11" ht="240.75" customHeight="1">
      <c r="A35" s="12" t="s">
        <v>221</v>
      </c>
      <c r="B35" s="71" t="s">
        <v>16</v>
      </c>
      <c r="C35" s="6" t="s">
        <v>17</v>
      </c>
      <c r="D35" s="6" t="s">
        <v>21</v>
      </c>
      <c r="E35" s="6" t="s">
        <v>225</v>
      </c>
      <c r="F35" s="6" t="s">
        <v>25</v>
      </c>
      <c r="G35" s="7">
        <v>451.9</v>
      </c>
      <c r="H35" s="7"/>
      <c r="I35" s="7"/>
      <c r="J35" s="8"/>
      <c r="K35" s="131"/>
    </row>
    <row r="36" spans="1:11" ht="15.75">
      <c r="A36" s="12" t="s">
        <v>48</v>
      </c>
      <c r="B36" s="9"/>
      <c r="C36" s="14"/>
      <c r="D36" s="15"/>
      <c r="E36" s="6"/>
      <c r="F36" s="6"/>
      <c r="G36" s="16">
        <f>SUM(G14:G35)</f>
        <v>81757.31</v>
      </c>
      <c r="H36" s="16">
        <f t="shared" ref="H36:J36" si="4">SUM(H14:H35)</f>
        <v>61842.3</v>
      </c>
      <c r="I36" s="16">
        <f t="shared" si="4"/>
        <v>61842.3</v>
      </c>
      <c r="J36" s="16">
        <f t="shared" si="4"/>
        <v>193811.71</v>
      </c>
      <c r="K36" s="13"/>
    </row>
    <row r="37" spans="1:11" ht="39" customHeight="1">
      <c r="A37" s="142" t="s">
        <v>49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4"/>
    </row>
    <row r="38" spans="1:11">
      <c r="A38" s="103" t="s">
        <v>50</v>
      </c>
      <c r="B38" s="103" t="s">
        <v>16</v>
      </c>
      <c r="C38" s="117" t="s">
        <v>17</v>
      </c>
      <c r="D38" s="117" t="s">
        <v>51</v>
      </c>
      <c r="E38" s="117" t="s">
        <v>52</v>
      </c>
      <c r="F38" s="6" t="s">
        <v>53</v>
      </c>
      <c r="G38" s="14">
        <v>38624.6</v>
      </c>
      <c r="H38" s="14">
        <v>44426.2</v>
      </c>
      <c r="I38" s="14">
        <f>H38</f>
        <v>44426.2</v>
      </c>
      <c r="J38" s="17">
        <f>G38+H38+I38</f>
        <v>127476.99999999999</v>
      </c>
      <c r="K38" s="130" t="s">
        <v>54</v>
      </c>
    </row>
    <row r="39" spans="1:11">
      <c r="A39" s="138"/>
      <c r="B39" s="138"/>
      <c r="C39" s="145"/>
      <c r="D39" s="145"/>
      <c r="E39" s="145"/>
      <c r="F39" s="6" t="s">
        <v>55</v>
      </c>
      <c r="G39" s="14">
        <v>1179.5999999999999</v>
      </c>
      <c r="H39" s="14">
        <v>1180</v>
      </c>
      <c r="I39" s="14">
        <f t="shared" ref="I39:I41" si="5">H39</f>
        <v>1180</v>
      </c>
      <c r="J39" s="17">
        <f t="shared" ref="J39:J55" si="6">G39+H39+I39</f>
        <v>3539.6</v>
      </c>
      <c r="K39" s="157"/>
    </row>
    <row r="40" spans="1:11">
      <c r="A40" s="138"/>
      <c r="B40" s="138"/>
      <c r="C40" s="145"/>
      <c r="D40" s="145"/>
      <c r="E40" s="145"/>
      <c r="F40" s="6" t="s">
        <v>23</v>
      </c>
      <c r="G40" s="14">
        <f>121966.1-12149.8</f>
        <v>109816.3</v>
      </c>
      <c r="H40" s="14">
        <v>121970</v>
      </c>
      <c r="I40" s="14">
        <f t="shared" si="5"/>
        <v>121970</v>
      </c>
      <c r="J40" s="17">
        <f t="shared" si="6"/>
        <v>353756.3</v>
      </c>
      <c r="K40" s="157"/>
    </row>
    <row r="41" spans="1:11" ht="22.5" customHeight="1">
      <c r="A41" s="127"/>
      <c r="B41" s="127"/>
      <c r="C41" s="118"/>
      <c r="D41" s="118"/>
      <c r="E41" s="118"/>
      <c r="F41" s="6" t="s">
        <v>25</v>
      </c>
      <c r="G41" s="14">
        <v>1289.3</v>
      </c>
      <c r="H41" s="14">
        <v>1290</v>
      </c>
      <c r="I41" s="14">
        <f t="shared" si="5"/>
        <v>1290</v>
      </c>
      <c r="J41" s="17">
        <f t="shared" si="6"/>
        <v>3869.3</v>
      </c>
      <c r="K41" s="157"/>
    </row>
    <row r="42" spans="1:11">
      <c r="A42" s="103" t="s">
        <v>56</v>
      </c>
      <c r="B42" s="103" t="s">
        <v>16</v>
      </c>
      <c r="C42" s="117" t="s">
        <v>17</v>
      </c>
      <c r="D42" s="117" t="s">
        <v>51</v>
      </c>
      <c r="E42" s="117" t="s">
        <v>57</v>
      </c>
      <c r="F42" s="6" t="s">
        <v>23</v>
      </c>
      <c r="G42" s="14">
        <f>40082.2+1863.3</f>
        <v>41945.5</v>
      </c>
      <c r="H42" s="14">
        <v>42401.83</v>
      </c>
      <c r="I42" s="14">
        <f>H42</f>
        <v>42401.83</v>
      </c>
      <c r="J42" s="17">
        <f t="shared" si="6"/>
        <v>126749.16</v>
      </c>
      <c r="K42" s="156"/>
    </row>
    <row r="43" spans="1:11">
      <c r="A43" s="138"/>
      <c r="B43" s="138"/>
      <c r="C43" s="148"/>
      <c r="D43" s="148"/>
      <c r="E43" s="148"/>
      <c r="F43" s="6" t="s">
        <v>53</v>
      </c>
      <c r="G43" s="14">
        <f>8675.1-31.4</f>
        <v>8643.7000000000007</v>
      </c>
      <c r="H43" s="14">
        <v>9108.86</v>
      </c>
      <c r="I43" s="14">
        <f t="shared" ref="I43:I44" si="7">H43</f>
        <v>9108.86</v>
      </c>
      <c r="J43" s="17">
        <f t="shared" si="6"/>
        <v>26861.420000000002</v>
      </c>
      <c r="K43" s="156"/>
    </row>
    <row r="44" spans="1:11">
      <c r="A44" s="138"/>
      <c r="B44" s="138"/>
      <c r="C44" s="148"/>
      <c r="D44" s="148"/>
      <c r="E44" s="148"/>
      <c r="F44" s="6" t="s">
        <v>55</v>
      </c>
      <c r="G44" s="14">
        <f>7886.2-758.4+368.84+70</f>
        <v>7566.64</v>
      </c>
      <c r="H44" s="14">
        <v>8280.51</v>
      </c>
      <c r="I44" s="14">
        <f t="shared" si="7"/>
        <v>8280.51</v>
      </c>
      <c r="J44" s="17">
        <f t="shared" si="6"/>
        <v>24127.660000000003</v>
      </c>
      <c r="K44" s="156"/>
    </row>
    <row r="45" spans="1:11" ht="41.25" customHeight="1">
      <c r="A45" s="127"/>
      <c r="B45" s="127"/>
      <c r="C45" s="149"/>
      <c r="D45" s="149"/>
      <c r="E45" s="149"/>
      <c r="F45" s="6" t="s">
        <v>25</v>
      </c>
      <c r="G45" s="14">
        <v>210</v>
      </c>
      <c r="H45" s="14"/>
      <c r="I45" s="14"/>
      <c r="J45" s="17">
        <f t="shared" si="6"/>
        <v>210</v>
      </c>
      <c r="K45" s="133"/>
    </row>
    <row r="46" spans="1:11" ht="98.25" customHeight="1">
      <c r="A46" s="103" t="s">
        <v>58</v>
      </c>
      <c r="B46" s="103" t="s">
        <v>16</v>
      </c>
      <c r="C46" s="124" t="s">
        <v>17</v>
      </c>
      <c r="D46" s="124" t="s">
        <v>39</v>
      </c>
      <c r="E46" s="124" t="s">
        <v>59</v>
      </c>
      <c r="F46" s="5" t="s">
        <v>25</v>
      </c>
      <c r="G46" s="18">
        <f>7642.5-978.9</f>
        <v>6663.6</v>
      </c>
      <c r="H46" s="18">
        <v>8091.9</v>
      </c>
      <c r="I46" s="18">
        <f>H46</f>
        <v>8091.9</v>
      </c>
      <c r="J46" s="3">
        <f t="shared" si="6"/>
        <v>22847.4</v>
      </c>
      <c r="K46" s="146" t="s">
        <v>60</v>
      </c>
    </row>
    <row r="47" spans="1:11" ht="17.25" customHeight="1">
      <c r="A47" s="104"/>
      <c r="B47" s="127"/>
      <c r="C47" s="128"/>
      <c r="D47" s="128"/>
      <c r="E47" s="128"/>
      <c r="F47" s="5" t="s">
        <v>55</v>
      </c>
      <c r="G47" s="18">
        <v>2096.6</v>
      </c>
      <c r="H47" s="18">
        <v>2097</v>
      </c>
      <c r="I47" s="18">
        <v>2097</v>
      </c>
      <c r="J47" s="3">
        <f t="shared" si="6"/>
        <v>6290.6</v>
      </c>
      <c r="K47" s="147"/>
    </row>
    <row r="48" spans="1:11" ht="81.75" customHeight="1">
      <c r="A48" s="103" t="s">
        <v>61</v>
      </c>
      <c r="B48" s="122" t="s">
        <v>16</v>
      </c>
      <c r="C48" s="5" t="s">
        <v>17</v>
      </c>
      <c r="D48" s="5" t="s">
        <v>51</v>
      </c>
      <c r="E48" s="5" t="s">
        <v>62</v>
      </c>
      <c r="F48" s="5">
        <v>111</v>
      </c>
      <c r="G48" s="18"/>
      <c r="H48" s="18"/>
      <c r="I48" s="18"/>
      <c r="J48" s="3">
        <f t="shared" si="6"/>
        <v>0</v>
      </c>
      <c r="K48" s="158" t="s">
        <v>63</v>
      </c>
    </row>
    <row r="49" spans="1:14" ht="76.5" customHeight="1">
      <c r="A49" s="116"/>
      <c r="B49" s="129"/>
      <c r="C49" s="5" t="s">
        <v>17</v>
      </c>
      <c r="D49" s="5" t="s">
        <v>51</v>
      </c>
      <c r="E49" s="5" t="s">
        <v>62</v>
      </c>
      <c r="F49" s="5">
        <v>612</v>
      </c>
      <c r="G49" s="18"/>
      <c r="H49" s="18"/>
      <c r="I49" s="18"/>
      <c r="J49" s="3">
        <f t="shared" si="6"/>
        <v>0</v>
      </c>
      <c r="K49" s="159"/>
    </row>
    <row r="50" spans="1:14" ht="73.5" customHeight="1">
      <c r="A50" s="103" t="s">
        <v>64</v>
      </c>
      <c r="B50" s="103" t="s">
        <v>16</v>
      </c>
      <c r="C50" s="6" t="s">
        <v>17</v>
      </c>
      <c r="D50" s="6" t="s">
        <v>51</v>
      </c>
      <c r="E50" s="6" t="s">
        <v>65</v>
      </c>
      <c r="F50" s="6">
        <v>111</v>
      </c>
      <c r="G50" s="7"/>
      <c r="H50" s="7"/>
      <c r="I50" s="7"/>
      <c r="J50" s="8">
        <f t="shared" si="6"/>
        <v>0</v>
      </c>
      <c r="K50" s="130" t="s">
        <v>66</v>
      </c>
    </row>
    <row r="51" spans="1:14" ht="57.75" customHeight="1">
      <c r="A51" s="116"/>
      <c r="B51" s="116"/>
      <c r="C51" s="6" t="s">
        <v>17</v>
      </c>
      <c r="D51" s="6" t="s">
        <v>51</v>
      </c>
      <c r="E51" s="6" t="s">
        <v>65</v>
      </c>
      <c r="F51" s="6">
        <v>612</v>
      </c>
      <c r="G51" s="7"/>
      <c r="H51" s="7"/>
      <c r="I51" s="7"/>
      <c r="J51" s="8">
        <f t="shared" si="6"/>
        <v>0</v>
      </c>
      <c r="K51" s="131"/>
    </row>
    <row r="52" spans="1:14" ht="9" customHeight="1">
      <c r="A52" s="12"/>
      <c r="B52" s="9"/>
      <c r="C52" s="6"/>
      <c r="D52" s="6"/>
      <c r="E52" s="6"/>
      <c r="F52" s="6"/>
      <c r="G52" s="7"/>
      <c r="H52" s="7"/>
      <c r="I52" s="7"/>
      <c r="J52" s="8"/>
      <c r="K52" s="61"/>
    </row>
    <row r="53" spans="1:14" ht="33.75" customHeight="1">
      <c r="A53" s="103" t="s">
        <v>67</v>
      </c>
      <c r="B53" s="103" t="s">
        <v>16</v>
      </c>
      <c r="C53" s="117" t="s">
        <v>17</v>
      </c>
      <c r="D53" s="117" t="s">
        <v>68</v>
      </c>
      <c r="E53" s="117" t="s">
        <v>69</v>
      </c>
      <c r="F53" s="6" t="s">
        <v>25</v>
      </c>
      <c r="G53" s="7">
        <f>295+1485.4</f>
        <v>1780.4</v>
      </c>
      <c r="H53" s="7">
        <v>295</v>
      </c>
      <c r="I53" s="7">
        <v>295</v>
      </c>
      <c r="J53" s="8">
        <f t="shared" ref="J53" si="8">G53+H53+I53</f>
        <v>2370.4</v>
      </c>
      <c r="K53" s="130" t="s">
        <v>70</v>
      </c>
    </row>
    <row r="54" spans="1:14" ht="53.25" customHeight="1">
      <c r="A54" s="116"/>
      <c r="B54" s="116"/>
      <c r="C54" s="118"/>
      <c r="D54" s="118"/>
      <c r="E54" s="118"/>
      <c r="F54" s="6" t="s">
        <v>55</v>
      </c>
      <c r="G54" s="7">
        <f>355+2088.3</f>
        <v>2443.3000000000002</v>
      </c>
      <c r="H54" s="7">
        <v>355</v>
      </c>
      <c r="I54" s="7">
        <v>355</v>
      </c>
      <c r="J54" s="8">
        <f t="shared" si="6"/>
        <v>3153.3</v>
      </c>
      <c r="K54" s="131"/>
    </row>
    <row r="55" spans="1:14" ht="110.25">
      <c r="A55" s="12" t="s">
        <v>71</v>
      </c>
      <c r="B55" s="9" t="s">
        <v>16</v>
      </c>
      <c r="C55" s="6" t="s">
        <v>17</v>
      </c>
      <c r="D55" s="6" t="s">
        <v>68</v>
      </c>
      <c r="E55" s="6" t="s">
        <v>72</v>
      </c>
      <c r="F55" s="6" t="s">
        <v>55</v>
      </c>
      <c r="G55" s="7">
        <v>53</v>
      </c>
      <c r="H55" s="7">
        <v>53</v>
      </c>
      <c r="I55" s="7">
        <v>53</v>
      </c>
      <c r="J55" s="8">
        <f t="shared" si="6"/>
        <v>159</v>
      </c>
      <c r="K55" s="61" t="s">
        <v>73</v>
      </c>
    </row>
    <row r="56" spans="1:14" ht="78.75" customHeight="1">
      <c r="A56" s="103" t="s">
        <v>194</v>
      </c>
      <c r="B56" s="103" t="s">
        <v>16</v>
      </c>
      <c r="C56" s="117" t="s">
        <v>17</v>
      </c>
      <c r="D56" s="117" t="s">
        <v>51</v>
      </c>
      <c r="E56" s="117" t="s">
        <v>190</v>
      </c>
      <c r="F56" s="6" t="s">
        <v>53</v>
      </c>
      <c r="G56" s="7">
        <v>500</v>
      </c>
      <c r="H56" s="7"/>
      <c r="I56" s="7"/>
      <c r="J56" s="8">
        <f t="shared" ref="J56:J57" si="9">G56+H56+I56</f>
        <v>500</v>
      </c>
      <c r="K56" s="130" t="s">
        <v>215</v>
      </c>
    </row>
    <row r="57" spans="1:14" ht="29.25" customHeight="1">
      <c r="A57" s="116"/>
      <c r="B57" s="116"/>
      <c r="C57" s="118"/>
      <c r="D57" s="118"/>
      <c r="E57" s="118"/>
      <c r="F57" s="6" t="s">
        <v>25</v>
      </c>
      <c r="G57" s="7">
        <v>1745</v>
      </c>
      <c r="H57" s="7"/>
      <c r="I57" s="7"/>
      <c r="J57" s="8">
        <f t="shared" si="9"/>
        <v>1745</v>
      </c>
      <c r="K57" s="156"/>
    </row>
    <row r="58" spans="1:14" ht="94.5">
      <c r="A58" s="12" t="s">
        <v>195</v>
      </c>
      <c r="B58" s="9" t="s">
        <v>16</v>
      </c>
      <c r="C58" s="6" t="s">
        <v>17</v>
      </c>
      <c r="D58" s="6" t="s">
        <v>51</v>
      </c>
      <c r="E58" s="6" t="s">
        <v>190</v>
      </c>
      <c r="F58" s="6" t="s">
        <v>53</v>
      </c>
      <c r="G58" s="7">
        <v>31.4</v>
      </c>
      <c r="H58" s="7"/>
      <c r="I58" s="7"/>
      <c r="J58" s="8">
        <f t="shared" ref="J58:J59" si="10">G58+H58+I58</f>
        <v>31.4</v>
      </c>
      <c r="K58" s="133"/>
    </row>
    <row r="59" spans="1:14" ht="97.5" customHeight="1">
      <c r="A59" s="103" t="s">
        <v>230</v>
      </c>
      <c r="B59" s="103" t="s">
        <v>16</v>
      </c>
      <c r="C59" s="117" t="s">
        <v>17</v>
      </c>
      <c r="D59" s="117" t="s">
        <v>228</v>
      </c>
      <c r="E59" s="117" t="s">
        <v>229</v>
      </c>
      <c r="F59" s="6" t="s">
        <v>55</v>
      </c>
      <c r="G59" s="74">
        <v>297.10000000000002</v>
      </c>
      <c r="H59" s="7"/>
      <c r="I59" s="7"/>
      <c r="J59" s="8">
        <f t="shared" si="10"/>
        <v>297.10000000000002</v>
      </c>
      <c r="K59" s="73"/>
    </row>
    <row r="60" spans="1:14" ht="97.5" customHeight="1">
      <c r="A60" s="116"/>
      <c r="B60" s="116"/>
      <c r="C60" s="118"/>
      <c r="D60" s="118"/>
      <c r="E60" s="118"/>
      <c r="F60" s="6" t="s">
        <v>25</v>
      </c>
      <c r="G60" s="74">
        <v>902.8</v>
      </c>
      <c r="H60" s="7"/>
      <c r="I60" s="7"/>
      <c r="J60" s="8">
        <f>G60</f>
        <v>902.8</v>
      </c>
      <c r="K60" s="73"/>
    </row>
    <row r="61" spans="1:14" ht="15.75">
      <c r="A61" s="9" t="s">
        <v>74</v>
      </c>
      <c r="B61" s="9"/>
      <c r="C61" s="16"/>
      <c r="D61" s="62"/>
      <c r="E61" s="62"/>
      <c r="F61" s="62"/>
      <c r="G61" s="14">
        <f>SUM(G38:G60)</f>
        <v>225788.84</v>
      </c>
      <c r="H61" s="14">
        <f t="shared" ref="H61:I61" si="11">SUM(H38:H58)</f>
        <v>239549.30000000002</v>
      </c>
      <c r="I61" s="14">
        <f t="shared" si="11"/>
        <v>239549.30000000002</v>
      </c>
      <c r="J61" s="17">
        <f>G61+H61+I61</f>
        <v>704887.44000000006</v>
      </c>
      <c r="K61" s="61"/>
    </row>
    <row r="62" spans="1:14">
      <c r="A62" s="142" t="s">
        <v>75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4"/>
    </row>
    <row r="63" spans="1:14" ht="24" customHeight="1">
      <c r="A63" s="103" t="s">
        <v>76</v>
      </c>
      <c r="B63" s="103" t="s">
        <v>16</v>
      </c>
      <c r="C63" s="117" t="s">
        <v>17</v>
      </c>
      <c r="D63" s="117" t="s">
        <v>51</v>
      </c>
      <c r="E63" s="117" t="s">
        <v>77</v>
      </c>
      <c r="F63" s="24">
        <v>621</v>
      </c>
      <c r="G63" s="7">
        <v>3675.22</v>
      </c>
      <c r="H63" s="7">
        <v>4111.41</v>
      </c>
      <c r="I63" s="7">
        <f>H63</f>
        <v>4111.41</v>
      </c>
      <c r="J63" s="8">
        <f>G63+H63+I63</f>
        <v>11898.039999999999</v>
      </c>
      <c r="K63" s="130" t="s">
        <v>78</v>
      </c>
    </row>
    <row r="64" spans="1:14" ht="24.75" customHeight="1">
      <c r="A64" s="141"/>
      <c r="B64" s="141"/>
      <c r="C64" s="145"/>
      <c r="D64" s="145"/>
      <c r="E64" s="160"/>
      <c r="F64" s="24">
        <v>611</v>
      </c>
      <c r="G64" s="74">
        <f>6475.4-4.7+1558.4+768</f>
        <v>8797.1</v>
      </c>
      <c r="H64" s="7">
        <v>6799.17</v>
      </c>
      <c r="I64" s="7">
        <f>H64</f>
        <v>6799.17</v>
      </c>
      <c r="J64" s="8">
        <f>G64+H64+I64</f>
        <v>22395.440000000002</v>
      </c>
      <c r="K64" s="154"/>
      <c r="L64">
        <f>G63+G64</f>
        <v>12472.32</v>
      </c>
      <c r="M64">
        <f t="shared" ref="M64:N64" si="12">H63+H64</f>
        <v>10910.58</v>
      </c>
      <c r="N64">
        <f t="shared" si="12"/>
        <v>10910.58</v>
      </c>
    </row>
    <row r="65" spans="1:11" ht="24.75" customHeight="1">
      <c r="A65" s="141"/>
      <c r="B65" s="141"/>
      <c r="C65" s="145"/>
      <c r="D65" s="145"/>
      <c r="E65" s="160"/>
      <c r="F65" s="24"/>
      <c r="G65" s="7"/>
      <c r="H65" s="7"/>
      <c r="I65" s="7"/>
      <c r="J65" s="8"/>
      <c r="K65" s="154"/>
    </row>
    <row r="66" spans="1:11" ht="26.25" customHeight="1">
      <c r="A66" s="116"/>
      <c r="B66" s="116"/>
      <c r="C66" s="118"/>
      <c r="D66" s="118"/>
      <c r="E66" s="161"/>
      <c r="F66" s="24"/>
      <c r="G66" s="7"/>
      <c r="H66" s="7"/>
      <c r="I66" s="7"/>
      <c r="J66" s="8"/>
      <c r="K66" s="131"/>
    </row>
    <row r="67" spans="1:11" ht="108" customHeight="1">
      <c r="A67" s="12" t="s">
        <v>197</v>
      </c>
      <c r="B67" s="9" t="s">
        <v>16</v>
      </c>
      <c r="C67" s="6" t="s">
        <v>17</v>
      </c>
      <c r="D67" s="6" t="s">
        <v>51</v>
      </c>
      <c r="E67" s="6" t="s">
        <v>190</v>
      </c>
      <c r="F67" s="6" t="s">
        <v>25</v>
      </c>
      <c r="G67" s="7">
        <v>39.200000000000003</v>
      </c>
      <c r="H67" s="7"/>
      <c r="I67" s="7"/>
      <c r="J67" s="8">
        <f t="shared" ref="J67" si="13">G67+H67+I67</f>
        <v>39.200000000000003</v>
      </c>
      <c r="K67" s="70" t="s">
        <v>215</v>
      </c>
    </row>
    <row r="68" spans="1:11" ht="26.25" customHeight="1">
      <c r="A68" s="103" t="s">
        <v>142</v>
      </c>
      <c r="B68" s="162" t="s">
        <v>16</v>
      </c>
      <c r="C68" s="117" t="s">
        <v>17</v>
      </c>
      <c r="D68" s="117" t="s">
        <v>51</v>
      </c>
      <c r="E68" s="60" t="s">
        <v>143</v>
      </c>
      <c r="F68" s="24">
        <v>612</v>
      </c>
      <c r="G68" s="7">
        <v>470</v>
      </c>
      <c r="H68" s="7">
        <v>0</v>
      </c>
      <c r="I68" s="7">
        <v>0</v>
      </c>
      <c r="J68" s="8">
        <f>G68+H68+I68</f>
        <v>470</v>
      </c>
      <c r="K68" s="130" t="s">
        <v>216</v>
      </c>
    </row>
    <row r="69" spans="1:11" ht="117.75" customHeight="1">
      <c r="A69" s="141"/>
      <c r="B69" s="162"/>
      <c r="C69" s="145"/>
      <c r="D69" s="145"/>
      <c r="E69" s="63">
        <v>118220</v>
      </c>
      <c r="F69" s="24">
        <v>612</v>
      </c>
      <c r="G69" s="7">
        <v>4.7</v>
      </c>
      <c r="H69" s="7">
        <v>0</v>
      </c>
      <c r="I69" s="7">
        <v>0</v>
      </c>
      <c r="J69" s="8">
        <f>G69+H69+I69</f>
        <v>4.7</v>
      </c>
      <c r="K69" s="154"/>
    </row>
    <row r="70" spans="1:11" ht="84.75" customHeight="1">
      <c r="A70" s="67" t="s">
        <v>208</v>
      </c>
      <c r="B70" s="9"/>
      <c r="C70" s="68" t="s">
        <v>17</v>
      </c>
      <c r="D70" s="68" t="s">
        <v>51</v>
      </c>
      <c r="E70" s="63">
        <v>111031</v>
      </c>
      <c r="F70" s="24">
        <v>612</v>
      </c>
      <c r="G70" s="74">
        <v>8.1</v>
      </c>
      <c r="H70" s="7">
        <v>0</v>
      </c>
      <c r="I70" s="7">
        <v>0</v>
      </c>
      <c r="J70" s="8">
        <f>G70+H70+I70</f>
        <v>8.1</v>
      </c>
      <c r="K70" s="70" t="s">
        <v>217</v>
      </c>
    </row>
    <row r="71" spans="1:11" ht="15.75">
      <c r="A71" s="9" t="s">
        <v>79</v>
      </c>
      <c r="B71" s="9"/>
      <c r="C71" s="6"/>
      <c r="D71" s="6"/>
      <c r="E71" s="15"/>
      <c r="F71" s="15"/>
      <c r="G71" s="14">
        <f>SUM(G63:G70)</f>
        <v>12994.320000000002</v>
      </c>
      <c r="H71" s="14">
        <f t="shared" ref="H71:J71" si="14">SUM(H63:H70)</f>
        <v>10910.58</v>
      </c>
      <c r="I71" s="14">
        <f t="shared" si="14"/>
        <v>10910.58</v>
      </c>
      <c r="J71" s="14">
        <f t="shared" si="14"/>
        <v>34815.479999999996</v>
      </c>
      <c r="K71" s="61"/>
    </row>
    <row r="72" spans="1:11">
      <c r="A72" s="142" t="s">
        <v>80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4"/>
    </row>
    <row r="73" spans="1:11" ht="66.75" customHeight="1">
      <c r="A73" s="12" t="s">
        <v>81</v>
      </c>
      <c r="B73" s="9" t="s">
        <v>16</v>
      </c>
      <c r="C73" s="6" t="s">
        <v>17</v>
      </c>
      <c r="D73" s="6" t="s">
        <v>82</v>
      </c>
      <c r="E73" s="6" t="s">
        <v>83</v>
      </c>
      <c r="F73" s="6" t="s">
        <v>55</v>
      </c>
      <c r="G73" s="14">
        <v>276</v>
      </c>
      <c r="H73" s="14">
        <v>276</v>
      </c>
      <c r="I73" s="14">
        <v>276</v>
      </c>
      <c r="J73" s="17">
        <f>G73+H73+I73</f>
        <v>828</v>
      </c>
      <c r="K73" s="26" t="s">
        <v>84</v>
      </c>
    </row>
    <row r="74" spans="1:11" ht="94.5">
      <c r="A74" s="12" t="s">
        <v>85</v>
      </c>
      <c r="B74" s="9" t="s">
        <v>16</v>
      </c>
      <c r="C74" s="6" t="s">
        <v>17</v>
      </c>
      <c r="D74" s="6" t="s">
        <v>68</v>
      </c>
      <c r="E74" s="6" t="s">
        <v>86</v>
      </c>
      <c r="F74" s="6" t="s">
        <v>55</v>
      </c>
      <c r="G74" s="14">
        <v>55</v>
      </c>
      <c r="H74" s="14">
        <v>55</v>
      </c>
      <c r="I74" s="14">
        <v>55</v>
      </c>
      <c r="J74" s="17">
        <f>G74+H74+I74</f>
        <v>165</v>
      </c>
      <c r="K74" s="61" t="s">
        <v>87</v>
      </c>
    </row>
    <row r="75" spans="1:11" ht="15.75">
      <c r="A75" s="9" t="s">
        <v>88</v>
      </c>
      <c r="B75" s="9"/>
      <c r="C75" s="16"/>
      <c r="D75" s="62"/>
      <c r="E75" s="15"/>
      <c r="F75" s="15"/>
      <c r="G75" s="14">
        <f>SUM(G73:G74)</f>
        <v>331</v>
      </c>
      <c r="H75" s="14">
        <f t="shared" ref="H75:I75" si="15">SUM(H73:H74)</f>
        <v>331</v>
      </c>
      <c r="I75" s="14">
        <f t="shared" si="15"/>
        <v>331</v>
      </c>
      <c r="J75" s="17">
        <f>G75+H75+I75</f>
        <v>993</v>
      </c>
      <c r="K75" s="61"/>
    </row>
    <row r="76" spans="1:11">
      <c r="A76" s="142" t="s">
        <v>89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4"/>
    </row>
    <row r="77" spans="1:11" ht="23.25" customHeight="1">
      <c r="A77" s="12"/>
      <c r="B77" s="9"/>
      <c r="C77" s="6"/>
      <c r="D77" s="6"/>
      <c r="E77" s="6"/>
      <c r="F77" s="6"/>
      <c r="G77" s="7"/>
      <c r="H77" s="7"/>
      <c r="I77" s="7"/>
      <c r="J77" s="8"/>
      <c r="K77" s="61"/>
    </row>
    <row r="78" spans="1:11" ht="36" customHeight="1">
      <c r="A78" s="103" t="s">
        <v>90</v>
      </c>
      <c r="B78" s="103" t="s">
        <v>16</v>
      </c>
      <c r="C78" s="117" t="s">
        <v>17</v>
      </c>
      <c r="D78" s="117" t="s">
        <v>68</v>
      </c>
      <c r="E78" s="117" t="s">
        <v>91</v>
      </c>
      <c r="F78" s="6" t="s">
        <v>55</v>
      </c>
      <c r="G78" s="7">
        <v>157</v>
      </c>
      <c r="H78" s="7">
        <v>171</v>
      </c>
      <c r="I78" s="7">
        <v>171</v>
      </c>
      <c r="J78" s="8">
        <f t="shared" ref="J78:J94" si="16">G78+H78+I78</f>
        <v>499</v>
      </c>
      <c r="K78" s="103" t="s">
        <v>92</v>
      </c>
    </row>
    <row r="79" spans="1:11" ht="46.5" customHeight="1">
      <c r="A79" s="127"/>
      <c r="B79" s="127"/>
      <c r="C79" s="149"/>
      <c r="D79" s="149"/>
      <c r="E79" s="149"/>
      <c r="F79" s="27">
        <v>612</v>
      </c>
      <c r="G79" s="7">
        <v>122.4</v>
      </c>
      <c r="H79" s="7">
        <v>108.4</v>
      </c>
      <c r="I79" s="7">
        <v>108.4</v>
      </c>
      <c r="J79" s="8">
        <f t="shared" si="16"/>
        <v>339.20000000000005</v>
      </c>
      <c r="K79" s="127"/>
    </row>
    <row r="80" spans="1:11" ht="39" customHeight="1">
      <c r="A80" s="150" t="s">
        <v>93</v>
      </c>
      <c r="B80" s="152" t="s">
        <v>16</v>
      </c>
      <c r="C80" s="117" t="s">
        <v>17</v>
      </c>
      <c r="D80" s="117" t="s">
        <v>94</v>
      </c>
      <c r="E80" s="117" t="s">
        <v>95</v>
      </c>
      <c r="F80" s="6" t="s">
        <v>55</v>
      </c>
      <c r="G80" s="7">
        <v>198.3</v>
      </c>
      <c r="H80" s="7">
        <v>198.3</v>
      </c>
      <c r="I80" s="7">
        <f>H80</f>
        <v>198.3</v>
      </c>
      <c r="J80" s="8">
        <f t="shared" si="16"/>
        <v>594.90000000000009</v>
      </c>
      <c r="K80" s="130" t="s">
        <v>96</v>
      </c>
    </row>
    <row r="81" spans="1:11" ht="37.5" customHeight="1">
      <c r="A81" s="151"/>
      <c r="B81" s="153"/>
      <c r="C81" s="118"/>
      <c r="D81" s="118"/>
      <c r="E81" s="118"/>
      <c r="F81" s="6" t="s">
        <v>25</v>
      </c>
      <c r="G81" s="7">
        <v>741.1</v>
      </c>
      <c r="H81" s="7">
        <v>788</v>
      </c>
      <c r="I81" s="7">
        <f>H81</f>
        <v>788</v>
      </c>
      <c r="J81" s="8">
        <f t="shared" si="16"/>
        <v>2317.1</v>
      </c>
      <c r="K81" s="154"/>
    </row>
    <row r="82" spans="1:11" ht="42" customHeight="1">
      <c r="A82" s="103" t="s">
        <v>97</v>
      </c>
      <c r="B82" s="103" t="s">
        <v>16</v>
      </c>
      <c r="C82" s="117" t="s">
        <v>17</v>
      </c>
      <c r="D82" s="117" t="s">
        <v>94</v>
      </c>
      <c r="E82" s="117" t="s">
        <v>98</v>
      </c>
      <c r="F82" s="6" t="s">
        <v>55</v>
      </c>
      <c r="G82" s="7">
        <v>0.19</v>
      </c>
      <c r="H82" s="7">
        <v>0.19</v>
      </c>
      <c r="I82" s="7">
        <f>H82</f>
        <v>0.19</v>
      </c>
      <c r="J82" s="8">
        <f t="shared" si="16"/>
        <v>0.57000000000000006</v>
      </c>
      <c r="K82" s="154"/>
    </row>
    <row r="83" spans="1:11" ht="45.75" customHeight="1">
      <c r="A83" s="116"/>
      <c r="B83" s="116"/>
      <c r="C83" s="118"/>
      <c r="D83" s="118"/>
      <c r="E83" s="118"/>
      <c r="F83" s="6" t="s">
        <v>25</v>
      </c>
      <c r="G83" s="7">
        <v>0.75</v>
      </c>
      <c r="H83" s="7">
        <v>0.79</v>
      </c>
      <c r="I83" s="7">
        <v>0.79</v>
      </c>
      <c r="J83" s="8">
        <f t="shared" si="16"/>
        <v>2.33</v>
      </c>
      <c r="K83" s="155"/>
    </row>
    <row r="84" spans="1:11" ht="157.5" customHeight="1">
      <c r="A84" s="103" t="s">
        <v>99</v>
      </c>
      <c r="B84" s="103" t="s">
        <v>16</v>
      </c>
      <c r="C84" s="6" t="s">
        <v>17</v>
      </c>
      <c r="D84" s="6" t="s">
        <v>94</v>
      </c>
      <c r="E84" s="6" t="s">
        <v>100</v>
      </c>
      <c r="F84" s="6" t="s">
        <v>55</v>
      </c>
      <c r="G84" s="7">
        <v>40</v>
      </c>
      <c r="H84" s="7">
        <v>40</v>
      </c>
      <c r="I84" s="7">
        <v>40</v>
      </c>
      <c r="J84" s="8">
        <f t="shared" si="16"/>
        <v>120</v>
      </c>
      <c r="K84" s="130" t="s">
        <v>101</v>
      </c>
    </row>
    <row r="85" spans="1:11" ht="15.75" customHeight="1">
      <c r="A85" s="141"/>
      <c r="B85" s="141"/>
      <c r="C85" s="6" t="s">
        <v>17</v>
      </c>
      <c r="D85" s="6" t="s">
        <v>94</v>
      </c>
      <c r="E85" s="6" t="s">
        <v>100</v>
      </c>
      <c r="F85" s="6" t="s">
        <v>25</v>
      </c>
      <c r="G85" s="7">
        <v>240</v>
      </c>
      <c r="H85" s="7">
        <v>240</v>
      </c>
      <c r="I85" s="7">
        <v>240</v>
      </c>
      <c r="J85" s="8">
        <f t="shared" si="16"/>
        <v>720</v>
      </c>
      <c r="K85" s="154"/>
    </row>
    <row r="86" spans="1:11" ht="202.5" customHeight="1">
      <c r="A86" s="28" t="s">
        <v>102</v>
      </c>
      <c r="B86" s="9" t="s">
        <v>16</v>
      </c>
      <c r="C86" s="6" t="s">
        <v>17</v>
      </c>
      <c r="D86" s="6" t="s">
        <v>94</v>
      </c>
      <c r="E86" s="6" t="s">
        <v>103</v>
      </c>
      <c r="F86" s="6" t="s">
        <v>108</v>
      </c>
      <c r="G86" s="7">
        <v>274</v>
      </c>
      <c r="H86" s="7"/>
      <c r="I86" s="7"/>
      <c r="J86" s="8">
        <f t="shared" si="16"/>
        <v>274</v>
      </c>
      <c r="K86" s="130" t="s">
        <v>104</v>
      </c>
    </row>
    <row r="87" spans="1:11" ht="164.25" customHeight="1">
      <c r="A87" s="12" t="s">
        <v>105</v>
      </c>
      <c r="B87" s="9" t="s">
        <v>16</v>
      </c>
      <c r="C87" s="6" t="s">
        <v>17</v>
      </c>
      <c r="D87" s="6" t="s">
        <v>94</v>
      </c>
      <c r="E87" s="6" t="s">
        <v>196</v>
      </c>
      <c r="F87" s="6" t="s">
        <v>108</v>
      </c>
      <c r="G87" s="7">
        <v>0.3</v>
      </c>
      <c r="H87" s="7"/>
      <c r="I87" s="7"/>
      <c r="J87" s="8">
        <f t="shared" si="16"/>
        <v>0.3</v>
      </c>
      <c r="K87" s="131"/>
    </row>
    <row r="88" spans="1:11" ht="94.5">
      <c r="A88" s="72" t="s">
        <v>106</v>
      </c>
      <c r="B88" s="9" t="s">
        <v>16</v>
      </c>
      <c r="C88" s="6" t="s">
        <v>17</v>
      </c>
      <c r="D88" s="6" t="s">
        <v>94</v>
      </c>
      <c r="E88" s="6" t="s">
        <v>107</v>
      </c>
      <c r="F88" s="6" t="s">
        <v>108</v>
      </c>
      <c r="G88" s="7">
        <f>1342.9+1.5</f>
        <v>1344.4</v>
      </c>
      <c r="H88" s="7">
        <v>1410.1</v>
      </c>
      <c r="I88" s="7">
        <v>1410.1</v>
      </c>
      <c r="J88" s="8">
        <f t="shared" si="16"/>
        <v>4164.6000000000004</v>
      </c>
      <c r="K88" s="130" t="s">
        <v>109</v>
      </c>
    </row>
    <row r="89" spans="1:11" ht="94.5">
      <c r="A89" s="12" t="s">
        <v>110</v>
      </c>
      <c r="B89" s="9" t="s">
        <v>16</v>
      </c>
      <c r="C89" s="6" t="s">
        <v>17</v>
      </c>
      <c r="D89" s="6" t="s">
        <v>94</v>
      </c>
      <c r="E89" s="6" t="s">
        <v>111</v>
      </c>
      <c r="F89" s="6" t="s">
        <v>108</v>
      </c>
      <c r="G89" s="64">
        <v>576.16999999999996</v>
      </c>
      <c r="H89" s="64">
        <v>352.53</v>
      </c>
      <c r="I89" s="64">
        <v>352.53</v>
      </c>
      <c r="J89" s="65">
        <f t="shared" si="16"/>
        <v>1281.23</v>
      </c>
      <c r="K89" s="131"/>
    </row>
    <row r="90" spans="1:11" ht="92.25" customHeight="1">
      <c r="A90" s="12" t="s">
        <v>184</v>
      </c>
      <c r="B90" s="9" t="s">
        <v>16</v>
      </c>
      <c r="C90" s="6" t="s">
        <v>17</v>
      </c>
      <c r="D90" s="6" t="s">
        <v>94</v>
      </c>
      <c r="E90" s="6" t="s">
        <v>183</v>
      </c>
      <c r="F90" s="6" t="s">
        <v>108</v>
      </c>
      <c r="G90" s="7">
        <v>1977.35</v>
      </c>
      <c r="H90" s="7">
        <v>0</v>
      </c>
      <c r="I90" s="7">
        <v>0</v>
      </c>
      <c r="J90" s="8">
        <f t="shared" si="16"/>
        <v>1977.35</v>
      </c>
      <c r="K90" s="59" t="s">
        <v>187</v>
      </c>
    </row>
    <row r="91" spans="1:11" ht="108.75" customHeight="1">
      <c r="A91" s="12" t="s">
        <v>186</v>
      </c>
      <c r="B91" s="9" t="s">
        <v>16</v>
      </c>
      <c r="C91" s="6" t="s">
        <v>17</v>
      </c>
      <c r="D91" s="6" t="s">
        <v>94</v>
      </c>
      <c r="E91" s="6" t="s">
        <v>188</v>
      </c>
      <c r="F91" s="6" t="s">
        <v>108</v>
      </c>
      <c r="G91" s="7">
        <v>13232.8</v>
      </c>
      <c r="H91" s="7"/>
      <c r="I91" s="7"/>
      <c r="J91" s="8">
        <f t="shared" si="16"/>
        <v>13232.8</v>
      </c>
      <c r="K91" s="59" t="s">
        <v>187</v>
      </c>
    </row>
    <row r="92" spans="1:11" ht="114" customHeight="1">
      <c r="A92" s="12" t="s">
        <v>206</v>
      </c>
      <c r="B92" s="9" t="s">
        <v>16</v>
      </c>
      <c r="C92" s="6" t="s">
        <v>17</v>
      </c>
      <c r="D92" s="6" t="s">
        <v>94</v>
      </c>
      <c r="E92" s="6" t="s">
        <v>207</v>
      </c>
      <c r="F92" s="6" t="s">
        <v>108</v>
      </c>
      <c r="G92" s="7">
        <v>584.6</v>
      </c>
      <c r="H92" s="7"/>
      <c r="I92" s="7"/>
      <c r="J92" s="8">
        <f t="shared" si="16"/>
        <v>584.6</v>
      </c>
      <c r="K92" s="66" t="s">
        <v>187</v>
      </c>
    </row>
    <row r="93" spans="1:11" ht="109.5" customHeight="1">
      <c r="A93" s="12" t="s">
        <v>209</v>
      </c>
      <c r="B93" s="9" t="s">
        <v>16</v>
      </c>
      <c r="C93" s="6" t="s">
        <v>17</v>
      </c>
      <c r="D93" s="6" t="s">
        <v>94</v>
      </c>
      <c r="E93" s="6" t="s">
        <v>210</v>
      </c>
      <c r="F93" s="6" t="s">
        <v>108</v>
      </c>
      <c r="G93" s="7">
        <v>1323.2</v>
      </c>
      <c r="H93" s="7"/>
      <c r="I93" s="7"/>
      <c r="J93" s="8">
        <f t="shared" si="16"/>
        <v>1323.2</v>
      </c>
      <c r="K93" s="69" t="s">
        <v>187</v>
      </c>
    </row>
    <row r="94" spans="1:11" ht="109.5" customHeight="1">
      <c r="A94" s="12" t="s">
        <v>211</v>
      </c>
      <c r="B94" s="9" t="s">
        <v>16</v>
      </c>
      <c r="C94" s="6" t="s">
        <v>17</v>
      </c>
      <c r="D94" s="6" t="s">
        <v>94</v>
      </c>
      <c r="E94" s="6" t="s">
        <v>212</v>
      </c>
      <c r="F94" s="6" t="s">
        <v>108</v>
      </c>
      <c r="G94" s="7">
        <v>58.4</v>
      </c>
      <c r="H94" s="7"/>
      <c r="I94" s="7"/>
      <c r="J94" s="8">
        <f t="shared" si="16"/>
        <v>58.4</v>
      </c>
      <c r="K94" s="69" t="s">
        <v>187</v>
      </c>
    </row>
    <row r="95" spans="1:11" ht="15.75">
      <c r="A95" s="20" t="s">
        <v>112</v>
      </c>
      <c r="B95" s="20"/>
      <c r="C95" s="21"/>
      <c r="D95" s="22"/>
      <c r="E95" s="22"/>
      <c r="F95" s="22"/>
      <c r="G95" s="21">
        <f>SUM(G77:G94)</f>
        <v>20870.96</v>
      </c>
      <c r="H95" s="21">
        <f t="shared" ref="H95:I95" si="17">SUM(H77:H91)</f>
        <v>3309.3099999999995</v>
      </c>
      <c r="I95" s="21">
        <f t="shared" si="17"/>
        <v>3309.3099999999995</v>
      </c>
      <c r="J95" s="21">
        <f>G95+H95+I95</f>
        <v>27489.579999999994</v>
      </c>
      <c r="K95" s="19"/>
    </row>
    <row r="96" spans="1:11" ht="15.75">
      <c r="A96" s="29" t="s">
        <v>113</v>
      </c>
      <c r="B96" s="20"/>
      <c r="C96" s="21"/>
      <c r="D96" s="22"/>
      <c r="E96" s="22"/>
      <c r="F96" s="22"/>
      <c r="G96" s="30">
        <f>G36+G61+G71+G75+G95</f>
        <v>341742.43000000005</v>
      </c>
      <c r="H96" s="30">
        <f>H36+H61+H71+H75+H95</f>
        <v>315942.49000000005</v>
      </c>
      <c r="I96" s="30">
        <f>I36+I61+I71+I75+I95</f>
        <v>315942.49000000005</v>
      </c>
      <c r="J96" s="30">
        <f>G96+H96+I96</f>
        <v>973627.41000000015</v>
      </c>
      <c r="K96" s="19"/>
    </row>
    <row r="99" spans="4:9">
      <c r="G99" s="32">
        <f>'переч меропр 3 подп (сен)'!G19+'перечень меропр2 подп (сен)'!G22+'переч меропр 1 подп (сен)'!G96</f>
        <v>359905.70000000007</v>
      </c>
    </row>
    <row r="101" spans="4:9">
      <c r="D101" s="31"/>
      <c r="F101" s="31" t="s">
        <v>21</v>
      </c>
      <c r="G101">
        <v>56737.49</v>
      </c>
      <c r="H101">
        <v>58926.06</v>
      </c>
      <c r="I101">
        <v>58926.06</v>
      </c>
    </row>
    <row r="102" spans="4:9">
      <c r="F102" s="31" t="s">
        <v>51</v>
      </c>
      <c r="G102" t="e">
        <f>G38+#REF!+G39+G40+G41+G42+G43+G44+G63+G64</f>
        <v>#REF!</v>
      </c>
      <c r="H102" t="e">
        <f>H38+#REF!+H39+H40+H41+H42+H43+H44+H63+H64</f>
        <v>#REF!</v>
      </c>
      <c r="I102" t="e">
        <f>I38+#REF!+I39+I40+I41+I42+I43+I44+I63+I64</f>
        <v>#REF!</v>
      </c>
    </row>
    <row r="103" spans="4:9">
      <c r="F103" s="31" t="s">
        <v>94</v>
      </c>
      <c r="G103" s="32">
        <f>G80+G81+G82+G83+G84+G88+G89</f>
        <v>2900.9100000000003</v>
      </c>
      <c r="H103" s="32">
        <f>H80+H81+H82+H83+H84+H88+H89</f>
        <v>2789.91</v>
      </c>
      <c r="I103" s="32">
        <f>I80+I81+I82+I83+I84+I88+I89</f>
        <v>2789.91</v>
      </c>
    </row>
    <row r="104" spans="4:9">
      <c r="F104" s="31" t="s">
        <v>68</v>
      </c>
      <c r="G104">
        <f>G55+G54+G73+G74+G78+G79</f>
        <v>3106.7000000000003</v>
      </c>
      <c r="H104">
        <f>H55+H54+H73+H74+H78+H79</f>
        <v>1018.4</v>
      </c>
      <c r="I104">
        <f>I55+I54+I73+I74+I78+I79</f>
        <v>1018.4</v>
      </c>
    </row>
    <row r="105" spans="4:9">
      <c r="F105">
        <v>1003</v>
      </c>
      <c r="G105">
        <f>G23+G24+G46+G47</f>
        <v>9547</v>
      </c>
      <c r="H105">
        <f>H23+H24+H46+H47</f>
        <v>10975.699999999999</v>
      </c>
      <c r="I105">
        <f>I23+I24+I46+I47</f>
        <v>10975.699999999999</v>
      </c>
    </row>
    <row r="106" spans="4:9">
      <c r="F106">
        <v>1004</v>
      </c>
      <c r="G106">
        <f>G16+G17</f>
        <v>2028</v>
      </c>
      <c r="H106">
        <f t="shared" ref="H106:I106" si="18">H16+H17</f>
        <v>2129.4</v>
      </c>
      <c r="I106">
        <f t="shared" si="18"/>
        <v>2129.4</v>
      </c>
    </row>
    <row r="107" spans="4:9">
      <c r="E107" t="s">
        <v>114</v>
      </c>
      <c r="G107" t="e">
        <f>SUM(G101:G106)</f>
        <v>#REF!</v>
      </c>
      <c r="H107" t="e">
        <f t="shared" ref="H107:I107" si="19">SUM(H101:H106)</f>
        <v>#REF!</v>
      </c>
      <c r="I107" t="e">
        <f t="shared" si="19"/>
        <v>#REF!</v>
      </c>
    </row>
  </sheetData>
  <mergeCells count="112">
    <mergeCell ref="D46:D47"/>
    <mergeCell ref="E46:E47"/>
    <mergeCell ref="K48:K49"/>
    <mergeCell ref="A50:A51"/>
    <mergeCell ref="B50:B51"/>
    <mergeCell ref="A78:A79"/>
    <mergeCell ref="B78:B79"/>
    <mergeCell ref="C78:C79"/>
    <mergeCell ref="D78:D79"/>
    <mergeCell ref="E78:E79"/>
    <mergeCell ref="K78:K79"/>
    <mergeCell ref="A63:A66"/>
    <mergeCell ref="B63:B66"/>
    <mergeCell ref="C63:C66"/>
    <mergeCell ref="D63:D66"/>
    <mergeCell ref="E63:E66"/>
    <mergeCell ref="K63:K66"/>
    <mergeCell ref="K68:K69"/>
    <mergeCell ref="A68:A69"/>
    <mergeCell ref="B68:B69"/>
    <mergeCell ref="C68:C69"/>
    <mergeCell ref="D68:D69"/>
    <mergeCell ref="B59:B60"/>
    <mergeCell ref="C59:C60"/>
    <mergeCell ref="K56:K58"/>
    <mergeCell ref="A72:K72"/>
    <mergeCell ref="A76:K76"/>
    <mergeCell ref="A56:A57"/>
    <mergeCell ref="B56:B57"/>
    <mergeCell ref="C56:C57"/>
    <mergeCell ref="D56:D57"/>
    <mergeCell ref="E56:E57"/>
    <mergeCell ref="A53:A54"/>
    <mergeCell ref="B53:B54"/>
    <mergeCell ref="C53:C54"/>
    <mergeCell ref="D53:D54"/>
    <mergeCell ref="E53:E54"/>
    <mergeCell ref="D59:D60"/>
    <mergeCell ref="E59:E60"/>
    <mergeCell ref="A59:A60"/>
    <mergeCell ref="D23:D24"/>
    <mergeCell ref="E23:E24"/>
    <mergeCell ref="K88:K89"/>
    <mergeCell ref="A80:A81"/>
    <mergeCell ref="B80:B81"/>
    <mergeCell ref="C80:C81"/>
    <mergeCell ref="D80:D81"/>
    <mergeCell ref="E80:E81"/>
    <mergeCell ref="K80:K83"/>
    <mergeCell ref="A82:A83"/>
    <mergeCell ref="B82:B83"/>
    <mergeCell ref="C82:C83"/>
    <mergeCell ref="D82:D83"/>
    <mergeCell ref="E82:E83"/>
    <mergeCell ref="A84:A85"/>
    <mergeCell ref="B84:B85"/>
    <mergeCell ref="K84:K85"/>
    <mergeCell ref="K86:K87"/>
    <mergeCell ref="A62:K62"/>
    <mergeCell ref="K53:K54"/>
    <mergeCell ref="K32:K33"/>
    <mergeCell ref="K34:K35"/>
    <mergeCell ref="K27:K29"/>
    <mergeCell ref="K38:K45"/>
    <mergeCell ref="K50:K51"/>
    <mergeCell ref="A9:A11"/>
    <mergeCell ref="A12:K12"/>
    <mergeCell ref="A13:K13"/>
    <mergeCell ref="A14:A15"/>
    <mergeCell ref="B14:B15"/>
    <mergeCell ref="C14:C15"/>
    <mergeCell ref="D14:D15"/>
    <mergeCell ref="E14:E15"/>
    <mergeCell ref="K14:K15"/>
    <mergeCell ref="A27:A29"/>
    <mergeCell ref="B27:B29"/>
    <mergeCell ref="A37:K37"/>
    <mergeCell ref="A38:A41"/>
    <mergeCell ref="B38:B41"/>
    <mergeCell ref="C38:C41"/>
    <mergeCell ref="D38:D41"/>
    <mergeCell ref="E38:E41"/>
    <mergeCell ref="K46:K47"/>
    <mergeCell ref="A42:A45"/>
    <mergeCell ref="B42:B45"/>
    <mergeCell ref="C42:C45"/>
    <mergeCell ref="D42:D45"/>
    <mergeCell ref="E42:E45"/>
    <mergeCell ref="A46:A47"/>
    <mergeCell ref="B46:B47"/>
    <mergeCell ref="C46:C47"/>
    <mergeCell ref="A48:A49"/>
    <mergeCell ref="B48:B49"/>
    <mergeCell ref="H2:K2"/>
    <mergeCell ref="A3:K3"/>
    <mergeCell ref="A5:A7"/>
    <mergeCell ref="B5:B7"/>
    <mergeCell ref="C5:F6"/>
    <mergeCell ref="G5:J5"/>
    <mergeCell ref="K5:K7"/>
    <mergeCell ref="G6:J6"/>
    <mergeCell ref="A8:K8"/>
    <mergeCell ref="K23:K24"/>
    <mergeCell ref="K16:K17"/>
    <mergeCell ref="A18:A19"/>
    <mergeCell ref="B18:B19"/>
    <mergeCell ref="K18:K21"/>
    <mergeCell ref="A20:A21"/>
    <mergeCell ref="B20:B21"/>
    <mergeCell ref="A23:A24"/>
    <mergeCell ref="B23:B24"/>
    <mergeCell ref="C23:C2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ресурс обеспеч</vt:lpstr>
      <vt:lpstr>распред расходов</vt:lpstr>
      <vt:lpstr>переч меропр 3 подп (сен)</vt:lpstr>
      <vt:lpstr>перечень меропр2 подп (сен)</vt:lpstr>
      <vt:lpstr>переч меропр 1 подп (сен)</vt:lpstr>
      <vt:lpstr>'переч меропр 1 подп (сен)'!Область_печати</vt:lpstr>
      <vt:lpstr>'переч меропр 3 подп (сен)'!Область_печати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2014-10-07T06:08:18Z</cp:lastPrinted>
  <dcterms:created xsi:type="dcterms:W3CDTF">2014-02-11T06:22:53Z</dcterms:created>
  <dcterms:modified xsi:type="dcterms:W3CDTF">2014-11-06T02:26:05Z</dcterms:modified>
</cp:coreProperties>
</file>